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mobilní WC 2022\2024\"/>
    </mc:Choice>
  </mc:AlternateContent>
  <xr:revisionPtr revIDLastSave="0" documentId="13_ncr:1_{F4630DAC-D948-4617-83FE-7A27172D3990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OR_PHA - Osazování mobiln..." sheetId="2" r:id="rId2"/>
  </sheets>
  <definedNames>
    <definedName name="_xlnm._FilterDatabase" localSheetId="1" hidden="1">'OR_PHA - Osazování mobiln...'!$C$115:$K$162</definedName>
    <definedName name="_xlnm.Print_Titles" localSheetId="1">'OR_PHA - Osazování mobiln...'!$115:$115</definedName>
    <definedName name="_xlnm.Print_Titles" localSheetId="0">'Rekapitulace stavby'!$92:$92</definedName>
    <definedName name="_xlnm.Print_Area" localSheetId="1">'OR_PHA - Osazování mobiln...'!$C$4:$J$76,'OR_PHA - Osazování mobiln...'!$C$82:$J$99,'OR_PHA - Osazování mobiln...'!$C$105:$K$162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8" i="2" l="1"/>
  <c r="P158" i="2"/>
  <c r="J35" i="2"/>
  <c r="J34" i="2"/>
  <c r="AY95" i="1" s="1"/>
  <c r="J33" i="2"/>
  <c r="AX95" i="1" s="1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F112" i="2"/>
  <c r="F110" i="2"/>
  <c r="E108" i="2"/>
  <c r="F89" i="2"/>
  <c r="F87" i="2"/>
  <c r="E85" i="2"/>
  <c r="J19" i="2"/>
  <c r="E19" i="2"/>
  <c r="J89" i="2"/>
  <c r="J18" i="2"/>
  <c r="J16" i="2"/>
  <c r="E16" i="2"/>
  <c r="F90" i="2"/>
  <c r="J15" i="2"/>
  <c r="J10" i="2"/>
  <c r="J110" i="2"/>
  <c r="L90" i="1"/>
  <c r="AM90" i="1"/>
  <c r="AM89" i="1"/>
  <c r="L89" i="1"/>
  <c r="AM87" i="1"/>
  <c r="L87" i="1"/>
  <c r="L85" i="1"/>
  <c r="L84" i="1"/>
  <c r="J161" i="2"/>
  <c r="BK130" i="2"/>
  <c r="BK122" i="2"/>
  <c r="BK139" i="2"/>
  <c r="BK132" i="2"/>
  <c r="J156" i="2"/>
  <c r="BK126" i="2"/>
  <c r="BK147" i="2"/>
  <c r="J118" i="2"/>
  <c r="J122" i="2"/>
  <c r="BK137" i="2"/>
  <c r="J124" i="2"/>
  <c r="BK143" i="2"/>
  <c r="J132" i="2"/>
  <c r="BK141" i="2"/>
  <c r="J141" i="2"/>
  <c r="BK128" i="2"/>
  <c r="J149" i="2"/>
  <c r="BK161" i="2"/>
  <c r="BK120" i="2"/>
  <c r="J139" i="2"/>
  <c r="BK152" i="2"/>
  <c r="J137" i="2"/>
  <c r="BK156" i="2"/>
  <c r="J126" i="2"/>
  <c r="J128" i="2"/>
  <c r="J147" i="2"/>
  <c r="J120" i="2"/>
  <c r="BK124" i="2"/>
  <c r="J130" i="2"/>
  <c r="J152" i="2"/>
  <c r="BK135" i="2"/>
  <c r="BK145" i="2"/>
  <c r="BK159" i="2"/>
  <c r="J154" i="2"/>
  <c r="BK154" i="2"/>
  <c r="J145" i="2"/>
  <c r="J135" i="2"/>
  <c r="J159" i="2"/>
  <c r="BK149" i="2"/>
  <c r="BK118" i="2"/>
  <c r="AS94" i="1"/>
  <c r="J143" i="2"/>
  <c r="BK117" i="2" l="1"/>
  <c r="P117" i="2"/>
  <c r="T117" i="2"/>
  <c r="P134" i="2"/>
  <c r="T134" i="2"/>
  <c r="P151" i="2"/>
  <c r="BK158" i="2"/>
  <c r="J158" i="2" s="1"/>
  <c r="J98" i="2" s="1"/>
  <c r="R117" i="2"/>
  <c r="BK134" i="2"/>
  <c r="J134" i="2"/>
  <c r="J96" i="2" s="1"/>
  <c r="R134" i="2"/>
  <c r="BK151" i="2"/>
  <c r="J151" i="2" s="1"/>
  <c r="J97" i="2" s="1"/>
  <c r="R151" i="2"/>
  <c r="T151" i="2"/>
  <c r="R158" i="2"/>
  <c r="BE132" i="2"/>
  <c r="BE137" i="2"/>
  <c r="BE141" i="2"/>
  <c r="BE149" i="2"/>
  <c r="J87" i="2"/>
  <c r="BE139" i="2"/>
  <c r="BE143" i="2"/>
  <c r="BE145" i="2"/>
  <c r="BE128" i="2"/>
  <c r="F113" i="2"/>
  <c r="BE118" i="2"/>
  <c r="BE130" i="2"/>
  <c r="BE156" i="2"/>
  <c r="BE120" i="2"/>
  <c r="BE122" i="2"/>
  <c r="BE154" i="2"/>
  <c r="J112" i="2"/>
  <c r="BE147" i="2"/>
  <c r="BE152" i="2"/>
  <c r="BE161" i="2"/>
  <c r="BE159" i="2"/>
  <c r="BE124" i="2"/>
  <c r="BE126" i="2"/>
  <c r="BE135" i="2"/>
  <c r="J32" i="2"/>
  <c r="AW95" i="1"/>
  <c r="F35" i="2"/>
  <c r="BD95" i="1"/>
  <c r="BD94" i="1"/>
  <c r="W33" i="1" s="1"/>
  <c r="F32" i="2"/>
  <c r="BA95" i="1" s="1"/>
  <c r="BA94" i="1" s="1"/>
  <c r="W30" i="1" s="1"/>
  <c r="F33" i="2"/>
  <c r="BB95" i="1" s="1"/>
  <c r="BB94" i="1" s="1"/>
  <c r="W31" i="1" s="1"/>
  <c r="F34" i="2"/>
  <c r="BC95" i="1"/>
  <c r="BC94" i="1" s="1"/>
  <c r="AY94" i="1" s="1"/>
  <c r="R116" i="2" l="1"/>
  <c r="T116" i="2"/>
  <c r="P116" i="2"/>
  <c r="AU95" i="1" s="1"/>
  <c r="AU94" i="1" s="1"/>
  <c r="BK116" i="2"/>
  <c r="J116" i="2"/>
  <c r="J94" i="2"/>
  <c r="J117" i="2"/>
  <c r="J95" i="2"/>
  <c r="J31" i="2"/>
  <c r="AV95" i="1" s="1"/>
  <c r="AT95" i="1" s="1"/>
  <c r="W32" i="1"/>
  <c r="F31" i="2"/>
  <c r="AZ95" i="1" s="1"/>
  <c r="AZ94" i="1" s="1"/>
  <c r="W29" i="1" s="1"/>
  <c r="AX94" i="1"/>
  <c r="AW94" i="1"/>
  <c r="AK30" i="1" s="1"/>
  <c r="J28" i="2" l="1"/>
  <c r="AG95" i="1" s="1"/>
  <c r="AG94" i="1" s="1"/>
  <c r="AK26" i="1" s="1"/>
  <c r="AK35" i="1" s="1"/>
  <c r="AV94" i="1"/>
  <c r="AK29" i="1"/>
  <c r="J37" i="2" l="1"/>
  <c r="AN95" i="1"/>
  <c r="AT94" i="1"/>
  <c r="AN94" i="1"/>
</calcChain>
</file>

<file path=xl/sharedStrings.xml><?xml version="1.0" encoding="utf-8"?>
<sst xmlns="http://schemas.openxmlformats.org/spreadsheetml/2006/main" count="669" uniqueCount="195">
  <si>
    <t>Export Komplet</t>
  </si>
  <si>
    <t/>
  </si>
  <si>
    <t>2.0</t>
  </si>
  <si>
    <t>ZAMOK</t>
  </si>
  <si>
    <t>False</t>
  </si>
  <si>
    <t>{86622400-e303-4544-a568-2f0ad4bd1245}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</si>
  <si>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</si>
  <si>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</si>
  <si>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</si>
  <si>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</si>
  <si>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</si>
  <si>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</si>
  <si>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</si>
  <si>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</si>
  <si>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</si>
  <si>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</si>
  <si>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</si>
  <si>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Osazování mobilních toalet v obvodu OŘ PHA 2024-2026</t>
  </si>
  <si>
    <t>KSO:</t>
  </si>
  <si>
    <t>CC-CZ:</t>
  </si>
  <si>
    <t>Místo:</t>
  </si>
  <si>
    <t>obvod OŘ Praha</t>
  </si>
  <si>
    <t>Datum:</t>
  </si>
  <si>
    <t>13. 8. 2024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</si>
  <si>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</si>
  <si>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</si>
  <si>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</si>
  <si>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</si>
  <si>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</si>
  <si>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</si>
  <si>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</si>
  <si>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</si>
  <si>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</si>
  <si>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</si>
  <si>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</si>
  <si>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</si>
  <si>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</si>
  <si>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</si>
  <si>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</si>
  <si>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</si>
  <si>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</si>
  <si>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</si>
  <si>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</si>
  <si>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</si>
  <si>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</si>
  <si>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</si>
  <si>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</si>
  <si>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</si>
  <si>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</si>
  <si>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</si>
  <si>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</si>
  <si>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</si>
  <si>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</si>
  <si>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</si>
  <si>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</si>
  <si>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</si>
  <si>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</si>
  <si>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</si>
  <si>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</si>
  <si>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</si>
  <si>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</si>
  <si>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</si>
  <si>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</si>
  <si>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</si>
  <si>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</si>
  <si>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</si>
  <si>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</si>
  <si>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</si>
  <si>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</si>
  <si>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</si>
  <si>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</si>
  <si>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</si>
  <si>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</si>
  <si>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</si>
  <si>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</si>
  <si>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</si>
  <si>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</si>
  <si>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</si>
  <si>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</si>
  <si>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</si>
  <si>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</si>
  <si>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</si>
  <si>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</si>
  <si>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</si>
  <si>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</si>
  <si>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</si>
  <si>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</si>
  <si>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</si>
  <si>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</si>
  <si>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01 - Mobilní WC do 1kusu</t>
  </si>
  <si>
    <t>02 - Mobilní WC 2 a více kusů</t>
  </si>
  <si>
    <t>03 - Mimořádné čištění</t>
  </si>
  <si>
    <t>04 - Havarijní osazení mobilního WC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</si>
  <si>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</si>
  <si>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</si>
  <si>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</si>
  <si>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</si>
  <si>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</si>
  <si>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</si>
  <si>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</si>
  <si>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</si>
  <si>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</si>
  <si>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</si>
  <si>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</si>
  <si>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01</t>
  </si>
  <si>
    <t>Mobilní WC do 1kusu</t>
  </si>
  <si>
    <t>ROZPOCET</t>
  </si>
  <si>
    <t>K</t>
  </si>
  <si>
    <t>Mobilní toaleta s umyvadlem, cena za pronájem 1den/1kus v celkové délce pronájmu 1-7dnů, osazení na 1 místo, servis 1x týdně</t>
  </si>
  <si>
    <t>den</t>
  </si>
  <si>
    <t>4</t>
  </si>
  <si>
    <t>1291594097</t>
  </si>
  <si>
    <t>P</t>
  </si>
  <si>
    <t>Poznámka k položce:_x000D_
Jedná se o kompletní dodávku včetně dopravy na místo s následným odvozem a úklidem pozemku po odstranění mobilního WC, usazení do plochy s urovnáním a zajištěním WC, pravidelného úklidu včetně umytí, doplnění hygienických potřeb, kapalin a vyprázdnění fekální nádrže v četnosti 1x týdně_x000D_
_x000D_
Minimální standard vybavení toalety:_x000D_
- fekální nádrž 250l_x000D_
- držák na 2 role toaletního papíru_x000D_
- dveřní uzamykací systém s ukazatelem obsazenosti_x000D_
- zásobník na čistou vodu pro mytí rukou 40l_x000D_
- dávkovač na tekuté mýdlo_x000D_
- háček na oděvy</t>
  </si>
  <si>
    <t>1.2</t>
  </si>
  <si>
    <t>Mobilní toaleta s umyvadlem, cena za pronájem 1den/1kus v celkové délce pronájmu 1-7dnů, osazení na 1 místo, servis 2x týdně</t>
  </si>
  <si>
    <t>-351462021</t>
  </si>
  <si>
    <t>Poznámka k položce:_x000D_
Jedná se o kompletní dodávku včetně dopravy na místo s následným odvozem a úklidem pozemku po odstranění mobilního WC, usazení do plochy s urovnáním a zajištěním WC, pravidelného úklidu včetně umytí, doplnění hygienických potřeb, kapalin a vyprázdnění fekální nádrže v četnosti 2x týdně_x000D_
_x000D_
Minimální standard vybavení toalety:_x000D_
- fekální nádrž 250l_x000D_
- držák na 2 role toaletního papíru_x000D_
- dveřní uzamykací systém s ukazatelem obsazenosti_x000D_
- zásobník na čistou vodu pro mytí rukou 40l_x000D_
- dávkovač na tekuté mýdlo_x000D_
- háček na oděvy</t>
  </si>
  <si>
    <t>3</t>
  </si>
  <si>
    <t>Mobilní toaleta s umyvadlem, cena za pronájem 1den/1kus v celkové délce pronájmu 8-14dnů, osazení na 1 místo, servis 1x týdně</t>
  </si>
  <si>
    <t>-1061100504</t>
  </si>
  <si>
    <t>2.1</t>
  </si>
  <si>
    <t>Mobilní toaleta s umyvadlem, cena za pronájem 1den/1kus v celkové délce pronájmu 8-14dnů, osazení na 1 místo, servis 2x týdně</t>
  </si>
  <si>
    <t>87956110</t>
  </si>
  <si>
    <t>5</t>
  </si>
  <si>
    <t>Mobilní toaleta s umyvadlem, cena za pronájem 1den/1kus v celkové délce pronájmu 15-30dnů, osazení na 1 místo, servis 1x týdně</t>
  </si>
  <si>
    <t>-1618751030</t>
  </si>
  <si>
    <t>6</t>
  </si>
  <si>
    <t>3.11</t>
  </si>
  <si>
    <t>Mobilní toaleta s umyvadlem, cena za pronájem 1den/1kus v celkové délce pronájmu 15-30dnů, osazení na 1 místo, servis 2x týdně</t>
  </si>
  <si>
    <t>-1422983647</t>
  </si>
  <si>
    <t>7</t>
  </si>
  <si>
    <t>Mobilní toaleta s umyvadlem, cena za pronájem 1den/1kus v celkové délce pronájmu 31 a více dnů, osazení na 1 místo, servis 1x týdně</t>
  </si>
  <si>
    <t>980044311</t>
  </si>
  <si>
    <t>8</t>
  </si>
  <si>
    <t>4.11</t>
  </si>
  <si>
    <t>Mobilní toaleta s umyvadlem, cena za pronájem 1den/1kus v celkové délce pronájmu 31 a více dnů, osazení na 1 místo, servis 2x týdně</t>
  </si>
  <si>
    <t>606544701</t>
  </si>
  <si>
    <t>02</t>
  </si>
  <si>
    <t>Mobilní WC 2 a více kusů</t>
  </si>
  <si>
    <t>9</t>
  </si>
  <si>
    <t>1.1</t>
  </si>
  <si>
    <t>414008148</t>
  </si>
  <si>
    <t>10</t>
  </si>
  <si>
    <t>1.11</t>
  </si>
  <si>
    <t>877294461</t>
  </si>
  <si>
    <t>11</t>
  </si>
  <si>
    <t>2.2</t>
  </si>
  <si>
    <t>-560598382</t>
  </si>
  <si>
    <t>2.22</t>
  </si>
  <si>
    <t>1253593893</t>
  </si>
  <si>
    <t>13</t>
  </si>
  <si>
    <t>3.1</t>
  </si>
  <si>
    <t>-1515937301</t>
  </si>
  <si>
    <t>14</t>
  </si>
  <si>
    <t>3.12</t>
  </si>
  <si>
    <t>-718602122</t>
  </si>
  <si>
    <t>15</t>
  </si>
  <si>
    <t>4.1</t>
  </si>
  <si>
    <t>10957961</t>
  </si>
  <si>
    <t>16</t>
  </si>
  <si>
    <t>4.12</t>
  </si>
  <si>
    <t>606016241</t>
  </si>
  <si>
    <t>03</t>
  </si>
  <si>
    <t>Mimořádné čištění</t>
  </si>
  <si>
    <t>17</t>
  </si>
  <si>
    <t>3.33</t>
  </si>
  <si>
    <t>Neplánované čištění nad rámec běžného úklidu za 1 kus WC v jednom místě</t>
  </si>
  <si>
    <t>případ</t>
  </si>
  <si>
    <t>1282802616</t>
  </si>
  <si>
    <t>Poznámka k položce:_x000D_
jedná se o úklid nad rámec pravidelného úklidu včetně umytí, doplnění hygienických potřeb, kapalin , vyprázdnění fekální nádrže, likvidace odpadu a dopravy na místo</t>
  </si>
  <si>
    <t>18</t>
  </si>
  <si>
    <t>3.34</t>
  </si>
  <si>
    <t>Neplánované čištění nad rámec běžného úklidu za 2-5 kusů WC v jednom místě</t>
  </si>
  <si>
    <t>-1180438713</t>
  </si>
  <si>
    <t>19</t>
  </si>
  <si>
    <t>3.35</t>
  </si>
  <si>
    <t>Neplánované čištění nad rámec běžného úklidu za 5 a více kusů WC v jednom místě</t>
  </si>
  <si>
    <t>-2024448160</t>
  </si>
  <si>
    <t>04</t>
  </si>
  <si>
    <t>Havarijní osazení mobilního WC</t>
  </si>
  <si>
    <t>20</t>
  </si>
  <si>
    <t>4.01</t>
  </si>
  <si>
    <t>Příplatek za havarijní přistavení jakéhokoliv počtu WC na 1 místo do 3h od nahlášení požadavku v pracovní době 06:00-18:00h v pracovních dnech</t>
  </si>
  <si>
    <t>-1865488737</t>
  </si>
  <si>
    <t>Poznámka k položce:_x000D_
jedná se o mimořádné přistavení mobilní toalety na základě požadavku objednatele např. v důsledku havárie nad rámec standardní dodací lhůty pro běžné osazení.</t>
  </si>
  <si>
    <t>4.02</t>
  </si>
  <si>
    <t>Příplatek za havarijní přistavení jakéhokoliv počtu WC na 1 místo do 3h od nahlášení požadavku mimo pracovní dobu 18:00-06:00h, o víkendech a svátcích</t>
  </si>
  <si>
    <t>789571047</t>
  </si>
  <si>
    <t>Individuální kalkulace</t>
  </si>
  <si>
    <t>KRYCÍ LIST ORIENTAČNÍHO SOUPISU</t>
  </si>
  <si>
    <t>REKAPITULACE ČLENĚNÍ ORIENTAČNÍHO SOUPISU</t>
  </si>
  <si>
    <t>ORIENTAČNÍ SOUPIS</t>
  </si>
  <si>
    <t>Náklady orientačního soupisu</t>
  </si>
  <si>
    <t>Náklady z orientačního soupisu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</si>
</sst>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7" fillId="0" borderId="12" xfId="0" applyNumberFormat="1" applyFont="1" applyBorder="1"/>
    <xf numFmtId="166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104</xdr:row>
      <xdr:rowOff>0</xdr:rowOff>
    </xdr:from>
    <xdr:to>
      <xdr:col>9</xdr:col>
      <xdr:colOff>1215390</xdr:colOff>
      <xdr:row>108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>
      <c r="AR2" s="143"/>
      <c r="AS2" s="143"/>
      <c r="AT2" s="143"/>
      <c r="AU2" s="143"/>
      <c r="AV2" s="143"/>
      <c r="AW2" s="143"/>
      <c r="AX2" s="143"/>
      <c r="AY2" s="143"/>
      <c r="AZ2" s="143"/>
      <c r="BA2" s="143"/>
      <c r="BB2" s="143"/>
      <c r="BC2" s="143"/>
      <c r="BD2" s="143"/>
      <c r="BE2" s="143"/>
      <c r="BS2" s="12" t="s">
        <v>6</v>
      </c>
      <c r="BT2" s="12" t="s">
        <v>7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4.95" customHeight="1">
      <c r="B4" s="15"/>
      <c r="D4" s="16" t="s">
        <v>9</v>
      </c>
      <c r="AR4" s="15"/>
      <c r="AS4" s="17" t="s">
        <v>10</v>
      </c>
      <c r="BE4" s="18" t="s">
        <v>11</v>
      </c>
      <c r="BS4" s="12" t="s">
        <v>12</v>
      </c>
    </row>
    <row r="5" spans="1:74" ht="12" customHeight="1">
      <c r="B5" s="15"/>
      <c r="D5" s="19" t="s">
        <v>13</v>
      </c>
      <c r="K5" s="142" t="s">
        <v>14</v>
      </c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R5" s="15"/>
      <c r="BE5" s="139" t="s">
        <v>15</v>
      </c>
      <c r="BS5" s="12" t="s">
        <v>6</v>
      </c>
    </row>
    <row r="6" spans="1:74" ht="36.950000000000003" customHeight="1">
      <c r="B6" s="15"/>
      <c r="D6" s="21" t="s">
        <v>16</v>
      </c>
      <c r="K6" s="144" t="s">
        <v>17</v>
      </c>
      <c r="L6" s="143"/>
      <c r="M6" s="143"/>
      <c r="N6" s="143"/>
      <c r="O6" s="143"/>
      <c r="P6" s="143"/>
      <c r="Q6" s="143"/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  <c r="AF6" s="143"/>
      <c r="AG6" s="143"/>
      <c r="AH6" s="143"/>
      <c r="AI6" s="143"/>
      <c r="AJ6" s="143"/>
      <c r="AR6" s="15"/>
      <c r="BE6" s="140"/>
      <c r="BS6" s="12" t="s">
        <v>6</v>
      </c>
    </row>
    <row r="7" spans="1:74" ht="12" customHeight="1">
      <c r="B7" s="15"/>
      <c r="D7" s="22" t="s">
        <v>18</v>
      </c>
      <c r="K7" s="20" t="s">
        <v>1</v>
      </c>
      <c r="AK7" s="22" t="s">
        <v>19</v>
      </c>
      <c r="AN7" s="20" t="s">
        <v>1</v>
      </c>
      <c r="AR7" s="15"/>
      <c r="BE7" s="140"/>
      <c r="BS7" s="12" t="s">
        <v>6</v>
      </c>
    </row>
    <row r="8" spans="1:74" ht="12" customHeight="1">
      <c r="B8" s="15"/>
      <c r="D8" s="22" t="s">
        <v>20</v>
      </c>
      <c r="K8" s="20" t="s">
        <v>21</v>
      </c>
      <c r="AK8" s="22" t="s">
        <v>22</v>
      </c>
      <c r="AN8" s="23" t="s">
        <v>23</v>
      </c>
      <c r="AR8" s="15"/>
      <c r="BE8" s="140"/>
      <c r="BS8" s="12" t="s">
        <v>6</v>
      </c>
    </row>
    <row r="9" spans="1:74" ht="14.45" customHeight="1">
      <c r="B9" s="15"/>
      <c r="AR9" s="15"/>
      <c r="BE9" s="140"/>
      <c r="BS9" s="12" t="s">
        <v>6</v>
      </c>
    </row>
    <row r="10" spans="1:74" ht="12" customHeight="1">
      <c r="B10" s="15"/>
      <c r="D10" s="22" t="s">
        <v>24</v>
      </c>
      <c r="AK10" s="22" t="s">
        <v>25</v>
      </c>
      <c r="AN10" s="20" t="s">
        <v>26</v>
      </c>
      <c r="AR10" s="15"/>
      <c r="BE10" s="140"/>
      <c r="BS10" s="12" t="s">
        <v>6</v>
      </c>
    </row>
    <row r="11" spans="1:74" ht="18.399999999999999" customHeight="1">
      <c r="B11" s="15"/>
      <c r="E11" s="20" t="s">
        <v>27</v>
      </c>
      <c r="AK11" s="22" t="s">
        <v>28</v>
      </c>
      <c r="AN11" s="20" t="s">
        <v>29</v>
      </c>
      <c r="AR11" s="15"/>
      <c r="BE11" s="140"/>
      <c r="BS11" s="12" t="s">
        <v>6</v>
      </c>
    </row>
    <row r="12" spans="1:74" ht="6.95" customHeight="1">
      <c r="B12" s="15"/>
      <c r="AR12" s="15"/>
      <c r="BE12" s="140"/>
      <c r="BS12" s="12" t="s">
        <v>6</v>
      </c>
    </row>
    <row r="13" spans="1:74" ht="12" customHeight="1">
      <c r="B13" s="15"/>
      <c r="D13" s="22" t="s">
        <v>30</v>
      </c>
      <c r="AK13" s="22" t="s">
        <v>25</v>
      </c>
      <c r="AN13" s="24" t="s">
        <v>31</v>
      </c>
      <c r="AR13" s="15"/>
      <c r="BE13" s="140"/>
      <c r="BS13" s="12" t="s">
        <v>6</v>
      </c>
    </row>
    <row r="14" spans="1:74" ht="12.75">
      <c r="B14" s="15"/>
      <c r="E14" s="145" t="s">
        <v>31</v>
      </c>
      <c r="F14" s="146"/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22" t="s">
        <v>28</v>
      </c>
      <c r="AN14" s="24" t="s">
        <v>31</v>
      </c>
      <c r="AR14" s="15"/>
      <c r="BE14" s="140"/>
      <c r="BS14" s="12" t="s">
        <v>6</v>
      </c>
    </row>
    <row r="15" spans="1:74" ht="6.95" customHeight="1">
      <c r="B15" s="15"/>
      <c r="AR15" s="15"/>
      <c r="BE15" s="140"/>
      <c r="BS15" s="12" t="s">
        <v>4</v>
      </c>
    </row>
    <row r="16" spans="1:74" ht="12" customHeight="1">
      <c r="B16" s="15"/>
      <c r="D16" s="22" t="s">
        <v>32</v>
      </c>
      <c r="AK16" s="22" t="s">
        <v>25</v>
      </c>
      <c r="AN16" s="20" t="s">
        <v>1</v>
      </c>
      <c r="AR16" s="15"/>
      <c r="BE16" s="140"/>
      <c r="BS16" s="12" t="s">
        <v>4</v>
      </c>
    </row>
    <row r="17" spans="2:71" ht="18.399999999999999" customHeight="1">
      <c r="B17" s="15"/>
      <c r="E17" s="20" t="s">
        <v>33</v>
      </c>
      <c r="AK17" s="22" t="s">
        <v>28</v>
      </c>
      <c r="AN17" s="20" t="s">
        <v>1</v>
      </c>
      <c r="AR17" s="15"/>
      <c r="BE17" s="140"/>
      <c r="BS17" s="12" t="s">
        <v>34</v>
      </c>
    </row>
    <row r="18" spans="2:71" ht="6.95" customHeight="1">
      <c r="B18" s="15"/>
      <c r="AR18" s="15"/>
      <c r="BE18" s="140"/>
      <c r="BS18" s="12" t="s">
        <v>6</v>
      </c>
    </row>
    <row r="19" spans="2:71" ht="12" customHeight="1">
      <c r="B19" s="15"/>
      <c r="D19" s="22" t="s">
        <v>35</v>
      </c>
      <c r="AK19" s="22" t="s">
        <v>25</v>
      </c>
      <c r="AN19" s="20" t="s">
        <v>1</v>
      </c>
      <c r="AR19" s="15"/>
      <c r="BE19" s="140"/>
      <c r="BS19" s="12" t="s">
        <v>6</v>
      </c>
    </row>
    <row r="20" spans="2:71" ht="18.399999999999999" customHeight="1">
      <c r="B20" s="15"/>
      <c r="E20" s="20" t="s">
        <v>36</v>
      </c>
      <c r="AK20" s="22" t="s">
        <v>28</v>
      </c>
      <c r="AN20" s="20" t="s">
        <v>1</v>
      </c>
      <c r="AR20" s="15"/>
      <c r="BE20" s="140"/>
      <c r="BS20" s="12" t="s">
        <v>34</v>
      </c>
    </row>
    <row r="21" spans="2:71" ht="6.95" customHeight="1">
      <c r="B21" s="15"/>
      <c r="AR21" s="15"/>
      <c r="BE21" s="140"/>
    </row>
    <row r="22" spans="2:71" ht="12" customHeight="1">
      <c r="B22" s="15"/>
      <c r="D22" s="22" t="s">
        <v>37</v>
      </c>
      <c r="AR22" s="15"/>
      <c r="BE22" s="140"/>
    </row>
    <row r="23" spans="2:71" ht="16.5" customHeight="1">
      <c r="B23" s="15"/>
      <c r="E23" s="147" t="s">
        <v>1</v>
      </c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R23" s="15"/>
      <c r="BE23" s="140"/>
    </row>
    <row r="24" spans="2:71" ht="6.95" customHeight="1">
      <c r="B24" s="15"/>
      <c r="AR24" s="15"/>
      <c r="BE24" s="140"/>
    </row>
    <row r="25" spans="2:71" ht="6.95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40"/>
    </row>
    <row r="26" spans="2:71" s="1" customFormat="1" ht="25.9" customHeight="1">
      <c r="B26" s="27"/>
      <c r="D26" s="28" t="s">
        <v>38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48">
        <f>ROUND(AG94,2)</f>
        <v>0</v>
      </c>
      <c r="AL26" s="149"/>
      <c r="AM26" s="149"/>
      <c r="AN26" s="149"/>
      <c r="AO26" s="149"/>
      <c r="AR26" s="27"/>
      <c r="BE26" s="140"/>
    </row>
    <row r="27" spans="2:71" s="1" customFormat="1" ht="6.95" customHeight="1">
      <c r="B27" s="27"/>
      <c r="AR27" s="27"/>
      <c r="BE27" s="140"/>
    </row>
    <row r="28" spans="2:71" s="1" customFormat="1" ht="12.75">
      <c r="B28" s="27"/>
      <c r="L28" s="150" t="s">
        <v>39</v>
      </c>
      <c r="M28" s="150"/>
      <c r="N28" s="150"/>
      <c r="O28" s="150"/>
      <c r="P28" s="150"/>
      <c r="W28" s="150" t="s">
        <v>40</v>
      </c>
      <c r="X28" s="150"/>
      <c r="Y28" s="150"/>
      <c r="Z28" s="150"/>
      <c r="AA28" s="150"/>
      <c r="AB28" s="150"/>
      <c r="AC28" s="150"/>
      <c r="AD28" s="150"/>
      <c r="AE28" s="150"/>
      <c r="AK28" s="150" t="s">
        <v>41</v>
      </c>
      <c r="AL28" s="150"/>
      <c r="AM28" s="150"/>
      <c r="AN28" s="150"/>
      <c r="AO28" s="150"/>
      <c r="AR28" s="27"/>
      <c r="BE28" s="140"/>
    </row>
    <row r="29" spans="2:71" s="2" customFormat="1" ht="14.45" customHeight="1">
      <c r="B29" s="31"/>
      <c r="D29" s="22" t="s">
        <v>42</v>
      </c>
      <c r="F29" s="22" t="s">
        <v>43</v>
      </c>
      <c r="L29" s="138">
        <v>0.21</v>
      </c>
      <c r="M29" s="137"/>
      <c r="N29" s="137"/>
      <c r="O29" s="137"/>
      <c r="P29" s="137"/>
      <c r="W29" s="136">
        <f>ROUND(AZ94, 2)</f>
        <v>0</v>
      </c>
      <c r="X29" s="137"/>
      <c r="Y29" s="137"/>
      <c r="Z29" s="137"/>
      <c r="AA29" s="137"/>
      <c r="AB29" s="137"/>
      <c r="AC29" s="137"/>
      <c r="AD29" s="137"/>
      <c r="AE29" s="137"/>
      <c r="AK29" s="136">
        <f>ROUND(AV94, 2)</f>
        <v>0</v>
      </c>
      <c r="AL29" s="137"/>
      <c r="AM29" s="137"/>
      <c r="AN29" s="137"/>
      <c r="AO29" s="137"/>
      <c r="AR29" s="31"/>
      <c r="BE29" s="141"/>
    </row>
    <row r="30" spans="2:71" s="2" customFormat="1" ht="14.45" customHeight="1">
      <c r="B30" s="31"/>
      <c r="F30" s="22" t="s">
        <v>44</v>
      </c>
      <c r="L30" s="138">
        <v>0.12</v>
      </c>
      <c r="M30" s="137"/>
      <c r="N30" s="137"/>
      <c r="O30" s="137"/>
      <c r="P30" s="137"/>
      <c r="W30" s="136">
        <f>ROUND(BA94, 2)</f>
        <v>0</v>
      </c>
      <c r="X30" s="137"/>
      <c r="Y30" s="137"/>
      <c r="Z30" s="137"/>
      <c r="AA30" s="137"/>
      <c r="AB30" s="137"/>
      <c r="AC30" s="137"/>
      <c r="AD30" s="137"/>
      <c r="AE30" s="137"/>
      <c r="AK30" s="136">
        <f>ROUND(AW94, 2)</f>
        <v>0</v>
      </c>
      <c r="AL30" s="137"/>
      <c r="AM30" s="137"/>
      <c r="AN30" s="137"/>
      <c r="AO30" s="137"/>
      <c r="AR30" s="31"/>
      <c r="BE30" s="141"/>
    </row>
    <row r="31" spans="2:71" s="2" customFormat="1" ht="14.45" hidden="1" customHeight="1">
      <c r="B31" s="31"/>
      <c r="F31" s="22" t="s">
        <v>45</v>
      </c>
      <c r="L31" s="138">
        <v>0.21</v>
      </c>
      <c r="M31" s="137"/>
      <c r="N31" s="137"/>
      <c r="O31" s="137"/>
      <c r="P31" s="137"/>
      <c r="W31" s="136">
        <f>ROUND(BB94, 2)</f>
        <v>0</v>
      </c>
      <c r="X31" s="137"/>
      <c r="Y31" s="137"/>
      <c r="Z31" s="137"/>
      <c r="AA31" s="137"/>
      <c r="AB31" s="137"/>
      <c r="AC31" s="137"/>
      <c r="AD31" s="137"/>
      <c r="AE31" s="137"/>
      <c r="AK31" s="136">
        <v>0</v>
      </c>
      <c r="AL31" s="137"/>
      <c r="AM31" s="137"/>
      <c r="AN31" s="137"/>
      <c r="AO31" s="137"/>
      <c r="AR31" s="31"/>
      <c r="BE31" s="141"/>
    </row>
    <row r="32" spans="2:71" s="2" customFormat="1" ht="14.45" hidden="1" customHeight="1">
      <c r="B32" s="31"/>
      <c r="F32" s="22" t="s">
        <v>46</v>
      </c>
      <c r="L32" s="138">
        <v>0.12</v>
      </c>
      <c r="M32" s="137"/>
      <c r="N32" s="137"/>
      <c r="O32" s="137"/>
      <c r="P32" s="137"/>
      <c r="W32" s="136">
        <f>ROUND(BC94, 2)</f>
        <v>0</v>
      </c>
      <c r="X32" s="137"/>
      <c r="Y32" s="137"/>
      <c r="Z32" s="137"/>
      <c r="AA32" s="137"/>
      <c r="AB32" s="137"/>
      <c r="AC32" s="137"/>
      <c r="AD32" s="137"/>
      <c r="AE32" s="137"/>
      <c r="AK32" s="136">
        <v>0</v>
      </c>
      <c r="AL32" s="137"/>
      <c r="AM32" s="137"/>
      <c r="AN32" s="137"/>
      <c r="AO32" s="137"/>
      <c r="AR32" s="31"/>
      <c r="BE32" s="141"/>
    </row>
    <row r="33" spans="2:57" s="2" customFormat="1" ht="14.45" hidden="1" customHeight="1">
      <c r="B33" s="31"/>
      <c r="F33" s="22" t="s">
        <v>47</v>
      </c>
      <c r="L33" s="138">
        <v>0</v>
      </c>
      <c r="M33" s="137"/>
      <c r="N33" s="137"/>
      <c r="O33" s="137"/>
      <c r="P33" s="137"/>
      <c r="W33" s="136">
        <f>ROUND(BD94, 2)</f>
        <v>0</v>
      </c>
      <c r="X33" s="137"/>
      <c r="Y33" s="137"/>
      <c r="Z33" s="137"/>
      <c r="AA33" s="137"/>
      <c r="AB33" s="137"/>
      <c r="AC33" s="137"/>
      <c r="AD33" s="137"/>
      <c r="AE33" s="137"/>
      <c r="AK33" s="136">
        <v>0</v>
      </c>
      <c r="AL33" s="137"/>
      <c r="AM33" s="137"/>
      <c r="AN33" s="137"/>
      <c r="AO33" s="137"/>
      <c r="AR33" s="31"/>
      <c r="BE33" s="141"/>
    </row>
    <row r="34" spans="2:57" s="1" customFormat="1" ht="6.95" customHeight="1">
      <c r="B34" s="27"/>
      <c r="AR34" s="27"/>
      <c r="BE34" s="140"/>
    </row>
    <row r="35" spans="2:57" s="1" customFormat="1" ht="25.9" customHeight="1">
      <c r="B35" s="27"/>
      <c r="C35" s="32"/>
      <c r="D35" s="33" t="s">
        <v>48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49</v>
      </c>
      <c r="U35" s="34"/>
      <c r="V35" s="34"/>
      <c r="W35" s="34"/>
      <c r="X35" s="170" t="s">
        <v>50</v>
      </c>
      <c r="Y35" s="171"/>
      <c r="Z35" s="171"/>
      <c r="AA35" s="171"/>
      <c r="AB35" s="171"/>
      <c r="AC35" s="34"/>
      <c r="AD35" s="34"/>
      <c r="AE35" s="34"/>
      <c r="AF35" s="34"/>
      <c r="AG35" s="34"/>
      <c r="AH35" s="34"/>
      <c r="AI35" s="34"/>
      <c r="AJ35" s="34"/>
      <c r="AK35" s="172">
        <f>SUM(AK26:AK33)</f>
        <v>0</v>
      </c>
      <c r="AL35" s="171"/>
      <c r="AM35" s="171"/>
      <c r="AN35" s="171"/>
      <c r="AO35" s="173"/>
      <c r="AP35" s="32"/>
      <c r="AQ35" s="32"/>
      <c r="AR35" s="27"/>
    </row>
    <row r="36" spans="2:57" s="1" customFormat="1" ht="6.95" customHeight="1">
      <c r="B36" s="27"/>
      <c r="AR36" s="27"/>
    </row>
    <row r="37" spans="2:57" s="1" customFormat="1" ht="14.45" customHeight="1">
      <c r="B37" s="27"/>
      <c r="AR37" s="27"/>
    </row>
    <row r="38" spans="2:57" ht="14.45" customHeight="1">
      <c r="B38" s="15"/>
      <c r="AR38" s="15"/>
    </row>
    <row r="39" spans="2:57" ht="14.45" customHeight="1">
      <c r="B39" s="15"/>
      <c r="AR39" s="15"/>
    </row>
    <row r="40" spans="2:57" ht="14.45" customHeight="1">
      <c r="B40" s="15"/>
      <c r="AR40" s="15"/>
    </row>
    <row r="41" spans="2:57" ht="14.45" customHeight="1">
      <c r="B41" s="15"/>
      <c r="AR41" s="15"/>
    </row>
    <row r="42" spans="2:57" ht="14.45" customHeight="1">
      <c r="B42" s="15"/>
      <c r="AR42" s="15"/>
    </row>
    <row r="43" spans="2:57" ht="14.45" customHeight="1">
      <c r="B43" s="15"/>
      <c r="AR43" s="15"/>
    </row>
    <row r="44" spans="2:57" ht="14.45" customHeight="1">
      <c r="B44" s="15"/>
      <c r="AR44" s="15"/>
    </row>
    <row r="45" spans="2:57" ht="14.45" customHeight="1">
      <c r="B45" s="15"/>
      <c r="AR45" s="15"/>
    </row>
    <row r="46" spans="2:57" ht="14.45" customHeight="1">
      <c r="B46" s="15"/>
      <c r="AR46" s="15"/>
    </row>
    <row r="47" spans="2:57" ht="14.45" customHeight="1">
      <c r="B47" s="15"/>
      <c r="AR47" s="15"/>
    </row>
    <row r="48" spans="2:57" ht="14.45" customHeight="1">
      <c r="B48" s="15"/>
      <c r="AR48" s="15"/>
    </row>
    <row r="49" spans="2:44" s="1" customFormat="1" ht="14.45" customHeight="1">
      <c r="B49" s="27"/>
      <c r="D49" s="36" t="s">
        <v>51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52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75">
      <c r="B60" s="27"/>
      <c r="D60" s="38" t="s">
        <v>53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54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53</v>
      </c>
      <c r="AI60" s="29"/>
      <c r="AJ60" s="29"/>
      <c r="AK60" s="29"/>
      <c r="AL60" s="29"/>
      <c r="AM60" s="38" t="s">
        <v>54</v>
      </c>
      <c r="AN60" s="29"/>
      <c r="AO60" s="29"/>
      <c r="AR60" s="27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2.75">
      <c r="B64" s="27"/>
      <c r="D64" s="36" t="s">
        <v>55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56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75">
      <c r="B75" s="27"/>
      <c r="D75" s="38" t="s">
        <v>53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54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53</v>
      </c>
      <c r="AI75" s="29"/>
      <c r="AJ75" s="29"/>
      <c r="AK75" s="29"/>
      <c r="AL75" s="29"/>
      <c r="AM75" s="38" t="s">
        <v>54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0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0" s="1" customFormat="1" ht="24.95" customHeight="1">
      <c r="B82" s="27"/>
      <c r="C82" s="16" t="s">
        <v>57</v>
      </c>
      <c r="AR82" s="27"/>
    </row>
    <row r="83" spans="1:90" s="1" customFormat="1" ht="6.95" customHeight="1">
      <c r="B83" s="27"/>
      <c r="AR83" s="27"/>
    </row>
    <row r="84" spans="1:90" s="3" customFormat="1" ht="12" customHeight="1">
      <c r="B84" s="43"/>
      <c r="C84" s="22" t="s">
        <v>13</v>
      </c>
      <c r="L84" s="3" t="str">
        <f>K5</f>
        <v>OR_PHA</v>
      </c>
      <c r="AR84" s="43"/>
    </row>
    <row r="85" spans="1:90" s="4" customFormat="1" ht="36.950000000000003" customHeight="1">
      <c r="B85" s="44"/>
      <c r="C85" s="45" t="s">
        <v>16</v>
      </c>
      <c r="L85" s="161" t="str">
        <f>K6</f>
        <v>Osazování mobilních toalet v obvodu OŘ PHA 2024-2026</v>
      </c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R85" s="44"/>
    </row>
    <row r="86" spans="1:90" s="1" customFormat="1" ht="6.95" customHeight="1">
      <c r="B86" s="27"/>
      <c r="AR86" s="27"/>
    </row>
    <row r="87" spans="1:90" s="1" customFormat="1" ht="12" customHeight="1">
      <c r="B87" s="27"/>
      <c r="C87" s="22" t="s">
        <v>20</v>
      </c>
      <c r="L87" s="46" t="str">
        <f>IF(K8="","",K8)</f>
        <v>obvod OŘ Praha</v>
      </c>
      <c r="AI87" s="22" t="s">
        <v>22</v>
      </c>
      <c r="AM87" s="163" t="str">
        <f>IF(AN8= "","",AN8)</f>
        <v>13. 8. 2024</v>
      </c>
      <c r="AN87" s="163"/>
      <c r="AR87" s="27"/>
    </row>
    <row r="88" spans="1:90" s="1" customFormat="1" ht="6.95" customHeight="1">
      <c r="B88" s="27"/>
      <c r="AR88" s="27"/>
    </row>
    <row r="89" spans="1:90" s="1" customFormat="1" ht="15.2" customHeight="1">
      <c r="B89" s="27"/>
      <c r="C89" s="22" t="s">
        <v>24</v>
      </c>
      <c r="L89" s="3" t="str">
        <f>IF(E11= "","",E11)</f>
        <v>Správa železnic, státní organizace</v>
      </c>
      <c r="AI89" s="22" t="s">
        <v>32</v>
      </c>
      <c r="AM89" s="164" t="str">
        <f>IF(E17="","",E17)</f>
        <v xml:space="preserve"> </v>
      </c>
      <c r="AN89" s="165"/>
      <c r="AO89" s="165"/>
      <c r="AP89" s="165"/>
      <c r="AR89" s="27"/>
      <c r="AS89" s="166" t="s">
        <v>58</v>
      </c>
      <c r="AT89" s="167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0" s="1" customFormat="1" ht="15.2" customHeight="1">
      <c r="B90" s="27"/>
      <c r="C90" s="22" t="s">
        <v>30</v>
      </c>
      <c r="L90" s="3" t="str">
        <f>IF(E14= "Vyplň údaj","",E14)</f>
        <v/>
      </c>
      <c r="AI90" s="22" t="s">
        <v>35</v>
      </c>
      <c r="AM90" s="164" t="str">
        <f>IF(E20="","",E20)</f>
        <v>L. Ulrich, DiS.</v>
      </c>
      <c r="AN90" s="165"/>
      <c r="AO90" s="165"/>
      <c r="AP90" s="165"/>
      <c r="AR90" s="27"/>
      <c r="AS90" s="168"/>
      <c r="AT90" s="169"/>
      <c r="BD90" s="51"/>
    </row>
    <row r="91" spans="1:90" s="1" customFormat="1" ht="10.9" customHeight="1">
      <c r="B91" s="27"/>
      <c r="AR91" s="27"/>
      <c r="AS91" s="168"/>
      <c r="AT91" s="169"/>
      <c r="BD91" s="51"/>
    </row>
    <row r="92" spans="1:90" s="1" customFormat="1" ht="29.25" customHeight="1">
      <c r="B92" s="27"/>
      <c r="C92" s="156" t="s">
        <v>59</v>
      </c>
      <c r="D92" s="157"/>
      <c r="E92" s="157"/>
      <c r="F92" s="157"/>
      <c r="G92" s="157"/>
      <c r="H92" s="52"/>
      <c r="I92" s="158" t="s">
        <v>60</v>
      </c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9" t="s">
        <v>61</v>
      </c>
      <c r="AH92" s="157"/>
      <c r="AI92" s="157"/>
      <c r="AJ92" s="157"/>
      <c r="AK92" s="157"/>
      <c r="AL92" s="157"/>
      <c r="AM92" s="157"/>
      <c r="AN92" s="158" t="s">
        <v>62</v>
      </c>
      <c r="AO92" s="157"/>
      <c r="AP92" s="160"/>
      <c r="AQ92" s="53" t="s">
        <v>63</v>
      </c>
      <c r="AR92" s="27"/>
      <c r="AS92" s="54" t="s">
        <v>64</v>
      </c>
      <c r="AT92" s="55" t="s">
        <v>65</v>
      </c>
      <c r="AU92" s="55" t="s">
        <v>66</v>
      </c>
      <c r="AV92" s="55" t="s">
        <v>67</v>
      </c>
      <c r="AW92" s="55" t="s">
        <v>68</v>
      </c>
      <c r="AX92" s="55" t="s">
        <v>69</v>
      </c>
      <c r="AY92" s="55" t="s">
        <v>70</v>
      </c>
      <c r="AZ92" s="55" t="s">
        <v>71</v>
      </c>
      <c r="BA92" s="55" t="s">
        <v>72</v>
      </c>
      <c r="BB92" s="55" t="s">
        <v>73</v>
      </c>
      <c r="BC92" s="55" t="s">
        <v>74</v>
      </c>
      <c r="BD92" s="56" t="s">
        <v>75</v>
      </c>
    </row>
    <row r="93" spans="1:90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0" s="5" customFormat="1" ht="32.450000000000003" customHeight="1">
      <c r="B94" s="58"/>
      <c r="C94" s="59" t="s">
        <v>76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54">
        <f>ROUND(AG95,2)</f>
        <v>0</v>
      </c>
      <c r="AH94" s="154"/>
      <c r="AI94" s="154"/>
      <c r="AJ94" s="154"/>
      <c r="AK94" s="154"/>
      <c r="AL94" s="154"/>
      <c r="AM94" s="154"/>
      <c r="AN94" s="155">
        <f>SUM(AG94,AT94)</f>
        <v>0</v>
      </c>
      <c r="AO94" s="155"/>
      <c r="AP94" s="155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77</v>
      </c>
      <c r="BT94" s="67" t="s">
        <v>78</v>
      </c>
      <c r="BV94" s="67" t="s">
        <v>79</v>
      </c>
      <c r="BW94" s="67" t="s">
        <v>5</v>
      </c>
      <c r="BX94" s="67" t="s">
        <v>80</v>
      </c>
      <c r="CL94" s="67" t="s">
        <v>1</v>
      </c>
    </row>
    <row r="95" spans="1:90" s="6" customFormat="1" ht="24.75" customHeight="1">
      <c r="A95" s="68" t="s">
        <v>81</v>
      </c>
      <c r="B95" s="69"/>
      <c r="C95" s="70"/>
      <c r="D95" s="153" t="s">
        <v>14</v>
      </c>
      <c r="E95" s="153"/>
      <c r="F95" s="153"/>
      <c r="G95" s="153"/>
      <c r="H95" s="153"/>
      <c r="I95" s="71"/>
      <c r="J95" s="153" t="s">
        <v>17</v>
      </c>
      <c r="K95" s="153"/>
      <c r="L95" s="153"/>
      <c r="M95" s="153"/>
      <c r="N95" s="153"/>
      <c r="O95" s="153"/>
      <c r="P95" s="153"/>
      <c r="Q95" s="153"/>
      <c r="R95" s="153"/>
      <c r="S95" s="153"/>
      <c r="T95" s="153"/>
      <c r="U95" s="153"/>
      <c r="V95" s="153"/>
      <c r="W95" s="153"/>
      <c r="X95" s="153"/>
      <c r="Y95" s="153"/>
      <c r="Z95" s="153"/>
      <c r="AA95" s="153"/>
      <c r="AB95" s="153"/>
      <c r="AC95" s="153"/>
      <c r="AD95" s="153"/>
      <c r="AE95" s="153"/>
      <c r="AF95" s="153"/>
      <c r="AG95" s="151">
        <f>'OR_PHA - Osazování mobiln...'!J28</f>
        <v>0</v>
      </c>
      <c r="AH95" s="152"/>
      <c r="AI95" s="152"/>
      <c r="AJ95" s="152"/>
      <c r="AK95" s="152"/>
      <c r="AL95" s="152"/>
      <c r="AM95" s="152"/>
      <c r="AN95" s="151">
        <f>SUM(AG95,AT95)</f>
        <v>0</v>
      </c>
      <c r="AO95" s="152"/>
      <c r="AP95" s="152"/>
      <c r="AQ95" s="72" t="s">
        <v>82</v>
      </c>
      <c r="AR95" s="69"/>
      <c r="AS95" s="73">
        <v>0</v>
      </c>
      <c r="AT95" s="74">
        <f>ROUND(SUM(AV95:AW95),2)</f>
        <v>0</v>
      </c>
      <c r="AU95" s="75">
        <f>'OR_PHA - Osazování mobiln...'!P116</f>
        <v>0</v>
      </c>
      <c r="AV95" s="74">
        <f>'OR_PHA - Osazování mobiln...'!J31</f>
        <v>0</v>
      </c>
      <c r="AW95" s="74">
        <f>'OR_PHA - Osazování mobiln...'!J32</f>
        <v>0</v>
      </c>
      <c r="AX95" s="74">
        <f>'OR_PHA - Osazování mobiln...'!J33</f>
        <v>0</v>
      </c>
      <c r="AY95" s="74">
        <f>'OR_PHA - Osazování mobiln...'!J34</f>
        <v>0</v>
      </c>
      <c r="AZ95" s="74">
        <f>'OR_PHA - Osazování mobiln...'!F31</f>
        <v>0</v>
      </c>
      <c r="BA95" s="74">
        <f>'OR_PHA - Osazování mobiln...'!F32</f>
        <v>0</v>
      </c>
      <c r="BB95" s="74">
        <f>'OR_PHA - Osazování mobiln...'!F33</f>
        <v>0</v>
      </c>
      <c r="BC95" s="74">
        <f>'OR_PHA - Osazování mobiln...'!F34</f>
        <v>0</v>
      </c>
      <c r="BD95" s="76">
        <f>'OR_PHA - Osazování mobiln...'!F35</f>
        <v>0</v>
      </c>
      <c r="BT95" s="77" t="s">
        <v>83</v>
      </c>
      <c r="BU95" s="77" t="s">
        <v>84</v>
      </c>
      <c r="BV95" s="77" t="s">
        <v>79</v>
      </c>
      <c r="BW95" s="77" t="s">
        <v>5</v>
      </c>
      <c r="BX95" s="77" t="s">
        <v>80</v>
      </c>
      <c r="CL95" s="77" t="s">
        <v>1</v>
      </c>
    </row>
    <row r="96" spans="1:90" s="1" customFormat="1" ht="30" customHeight="1">
      <c r="B96" s="27"/>
      <c r="AR96" s="27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sheetProtection algorithmName="SHA-512" hashValue="4tpL69zT7gn7ReHp2GHIuBIMnPK/bInOBvCTuofLlf/RL8IwsvvFl3C3WjcCWNYuNZSesWwwW8CyneQdW6ytQA==" saltValue="3aPUm+FsF7V+iTG1cvOclnBQ95HVkJ2akm3l6cMG5q6dYkDkl9VRLYhUKbTU7K2vKiG0JPQzN3rytEtigOrnVw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OR_PHA - Osazování mobiln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3"/>
  <sheetViews>
    <sheetView showGridLines="0" tabSelected="1" workbookViewId="0">
      <selection activeCell="C95" sqref="C9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12" t="s">
        <v>5</v>
      </c>
    </row>
    <row r="3" spans="2:46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85</v>
      </c>
    </row>
    <row r="4" spans="2:46" ht="24.95" customHeight="1">
      <c r="B4" s="15"/>
      <c r="D4" s="16" t="s">
        <v>190</v>
      </c>
      <c r="L4" s="15"/>
      <c r="M4" s="78" t="s">
        <v>10</v>
      </c>
      <c r="AT4" s="12" t="s">
        <v>4</v>
      </c>
    </row>
    <row r="5" spans="2:46" ht="6.95" customHeight="1">
      <c r="B5" s="15"/>
      <c r="L5" s="15"/>
    </row>
    <row r="6" spans="2:46" s="1" customFormat="1" ht="12" customHeight="1">
      <c r="B6" s="27"/>
      <c r="D6" s="22" t="s">
        <v>16</v>
      </c>
      <c r="L6" s="27"/>
    </row>
    <row r="7" spans="2:46" s="1" customFormat="1" ht="16.5" customHeight="1">
      <c r="B7" s="27"/>
      <c r="E7" s="161" t="s">
        <v>17</v>
      </c>
      <c r="F7" s="174"/>
      <c r="G7" s="174"/>
      <c r="H7" s="174"/>
      <c r="L7" s="27"/>
    </row>
    <row r="8" spans="2:46" s="1" customFormat="1">
      <c r="B8" s="27"/>
      <c r="L8" s="27"/>
    </row>
    <row r="9" spans="2:46" s="1" customFormat="1" ht="12" customHeight="1">
      <c r="B9" s="27"/>
      <c r="D9" s="22" t="s">
        <v>18</v>
      </c>
      <c r="F9" s="20" t="s">
        <v>1</v>
      </c>
      <c r="I9" s="22" t="s">
        <v>19</v>
      </c>
      <c r="J9" s="20" t="s">
        <v>1</v>
      </c>
      <c r="L9" s="27"/>
    </row>
    <row r="10" spans="2:46" s="1" customFormat="1" ht="12" customHeight="1">
      <c r="B10" s="27"/>
      <c r="D10" s="22" t="s">
        <v>20</v>
      </c>
      <c r="F10" s="20" t="s">
        <v>21</v>
      </c>
      <c r="I10" s="22" t="s">
        <v>22</v>
      </c>
      <c r="J10" s="47" t="str">
        <f>'Rekapitulace stavby'!AN8</f>
        <v>13. 8. 2024</v>
      </c>
      <c r="L10" s="27"/>
    </row>
    <row r="11" spans="2:46" s="1" customFormat="1" ht="10.9" customHeight="1">
      <c r="B11" s="27"/>
      <c r="L11" s="27"/>
    </row>
    <row r="12" spans="2:46" s="1" customFormat="1" ht="12" customHeight="1">
      <c r="B12" s="27"/>
      <c r="D12" s="22" t="s">
        <v>24</v>
      </c>
      <c r="I12" s="22" t="s">
        <v>25</v>
      </c>
      <c r="J12" s="20" t="s">
        <v>26</v>
      </c>
      <c r="L12" s="27"/>
    </row>
    <row r="13" spans="2:46" s="1" customFormat="1" ht="18" customHeight="1">
      <c r="B13" s="27"/>
      <c r="E13" s="20" t="s">
        <v>27</v>
      </c>
      <c r="I13" s="22" t="s">
        <v>28</v>
      </c>
      <c r="J13" s="20" t="s">
        <v>29</v>
      </c>
      <c r="L13" s="27"/>
    </row>
    <row r="14" spans="2:46" s="1" customFormat="1" ht="6.95" customHeight="1">
      <c r="B14" s="27"/>
      <c r="L14" s="27"/>
    </row>
    <row r="15" spans="2:46" s="1" customFormat="1" ht="12" customHeight="1">
      <c r="B15" s="27"/>
      <c r="D15" s="22" t="s">
        <v>30</v>
      </c>
      <c r="I15" s="22" t="s">
        <v>25</v>
      </c>
      <c r="J15" s="23" t="str">
        <f>'Rekapitulace stavby'!AN13</f>
        <v>Vyplň údaj</v>
      </c>
      <c r="L15" s="27"/>
    </row>
    <row r="16" spans="2:46" s="1" customFormat="1" ht="18" customHeight="1">
      <c r="B16" s="27"/>
      <c r="E16" s="175" t="str">
        <f>'Rekapitulace stavby'!E14</f>
        <v>Vyplň údaj</v>
      </c>
      <c r="F16" s="142"/>
      <c r="G16" s="142"/>
      <c r="H16" s="142"/>
      <c r="I16" s="22" t="s">
        <v>28</v>
      </c>
      <c r="J16" s="23" t="str">
        <f>'Rekapitulace stavby'!AN14</f>
        <v>Vyplň údaj</v>
      </c>
      <c r="L16" s="27"/>
    </row>
    <row r="17" spans="2:12" s="1" customFormat="1" ht="6.95" customHeight="1">
      <c r="B17" s="27"/>
      <c r="L17" s="27"/>
    </row>
    <row r="18" spans="2:12" s="1" customFormat="1" ht="12" customHeight="1">
      <c r="B18" s="27"/>
      <c r="D18" s="22" t="s">
        <v>32</v>
      </c>
      <c r="I18" s="22" t="s">
        <v>25</v>
      </c>
      <c r="J18" s="20" t="str">
        <f>IF('Rekapitulace stavby'!AN16="","",'Rekapitulace stavby'!AN16)</f>
        <v/>
      </c>
      <c r="L18" s="27"/>
    </row>
    <row r="19" spans="2:12" s="1" customFormat="1" ht="18" customHeight="1">
      <c r="B19" s="27"/>
      <c r="E19" s="20" t="str">
        <f>IF('Rekapitulace stavby'!E17="","",'Rekapitulace stavby'!E17)</f>
        <v xml:space="preserve"> </v>
      </c>
      <c r="I19" s="22" t="s">
        <v>28</v>
      </c>
      <c r="J19" s="20" t="str">
        <f>IF('Rekapitulace stavby'!AN17="","",'Rekapitulace stavby'!AN17)</f>
        <v/>
      </c>
      <c r="L19" s="27"/>
    </row>
    <row r="20" spans="2:12" s="1" customFormat="1" ht="6.95" customHeight="1">
      <c r="B20" s="27"/>
      <c r="L20" s="27"/>
    </row>
    <row r="21" spans="2:12" s="1" customFormat="1" ht="12" customHeight="1">
      <c r="B21" s="27"/>
      <c r="D21" s="22" t="s">
        <v>35</v>
      </c>
      <c r="I21" s="22" t="s">
        <v>25</v>
      </c>
      <c r="J21" s="20" t="s">
        <v>1</v>
      </c>
      <c r="L21" s="27"/>
    </row>
    <row r="22" spans="2:12" s="1" customFormat="1" ht="18" customHeight="1">
      <c r="B22" s="27"/>
      <c r="E22" s="20"/>
      <c r="I22" s="22" t="s">
        <v>28</v>
      </c>
      <c r="J22" s="20" t="s">
        <v>1</v>
      </c>
      <c r="L22" s="27"/>
    </row>
    <row r="23" spans="2:12" s="1" customFormat="1" ht="6.95" customHeight="1">
      <c r="B23" s="27"/>
      <c r="L23" s="27"/>
    </row>
    <row r="24" spans="2:12" s="1" customFormat="1" ht="12" customHeight="1">
      <c r="B24" s="27"/>
      <c r="D24" s="22" t="s">
        <v>37</v>
      </c>
      <c r="L24" s="27"/>
    </row>
    <row r="25" spans="2:12" s="7" customFormat="1" ht="16.5" customHeight="1">
      <c r="B25" s="79"/>
      <c r="E25" s="147" t="s">
        <v>1</v>
      </c>
      <c r="F25" s="147"/>
      <c r="G25" s="147"/>
      <c r="H25" s="147"/>
      <c r="L25" s="79"/>
    </row>
    <row r="26" spans="2:12" s="1" customFormat="1" ht="6.95" customHeight="1">
      <c r="B26" s="27"/>
      <c r="L26" s="27"/>
    </row>
    <row r="27" spans="2:12" s="1" customFormat="1" ht="6.95" customHeight="1">
      <c r="B27" s="27"/>
      <c r="D27" s="48"/>
      <c r="E27" s="48"/>
      <c r="F27" s="48"/>
      <c r="G27" s="48"/>
      <c r="H27" s="48"/>
      <c r="I27" s="48"/>
      <c r="J27" s="48"/>
      <c r="K27" s="48"/>
      <c r="L27" s="27"/>
    </row>
    <row r="28" spans="2:12" s="1" customFormat="1" ht="25.35" customHeight="1">
      <c r="B28" s="27"/>
      <c r="D28" s="80" t="s">
        <v>38</v>
      </c>
      <c r="J28" s="61">
        <f>ROUND(J116, 2)</f>
        <v>0</v>
      </c>
      <c r="L28" s="27"/>
    </row>
    <row r="29" spans="2:12" s="1" customFormat="1" ht="6.95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14.45" customHeight="1">
      <c r="B30" s="27"/>
      <c r="F30" s="30" t="s">
        <v>40</v>
      </c>
      <c r="I30" s="30" t="s">
        <v>39</v>
      </c>
      <c r="J30" s="30" t="s">
        <v>41</v>
      </c>
      <c r="L30" s="27"/>
    </row>
    <row r="31" spans="2:12" s="1" customFormat="1" ht="14.45" customHeight="1">
      <c r="B31" s="27"/>
      <c r="D31" s="50" t="s">
        <v>42</v>
      </c>
      <c r="E31" s="22" t="s">
        <v>43</v>
      </c>
      <c r="F31" s="81">
        <f>ROUND((SUM(BE116:BE162)),  2)</f>
        <v>0</v>
      </c>
      <c r="I31" s="82">
        <v>0.21</v>
      </c>
      <c r="J31" s="81">
        <f>ROUND(((SUM(BE116:BE162))*I31),  2)</f>
        <v>0</v>
      </c>
      <c r="L31" s="27"/>
    </row>
    <row r="32" spans="2:12" s="1" customFormat="1" ht="14.45" customHeight="1">
      <c r="B32" s="27"/>
      <c r="E32" s="22" t="s">
        <v>44</v>
      </c>
      <c r="F32" s="81">
        <f>ROUND((SUM(BF116:BF162)),  2)</f>
        <v>0</v>
      </c>
      <c r="I32" s="82">
        <v>0.12</v>
      </c>
      <c r="J32" s="81">
        <f>ROUND(((SUM(BF116:BF162))*I32),  2)</f>
        <v>0</v>
      </c>
      <c r="L32" s="27"/>
    </row>
    <row r="33" spans="2:12" s="1" customFormat="1" ht="14.45" hidden="1" customHeight="1">
      <c r="B33" s="27"/>
      <c r="E33" s="22" t="s">
        <v>45</v>
      </c>
      <c r="F33" s="81">
        <f>ROUND((SUM(BG116:BG162)),  2)</f>
        <v>0</v>
      </c>
      <c r="I33" s="82">
        <v>0.21</v>
      </c>
      <c r="J33" s="81">
        <f>0</f>
        <v>0</v>
      </c>
      <c r="L33" s="27"/>
    </row>
    <row r="34" spans="2:12" s="1" customFormat="1" ht="14.45" hidden="1" customHeight="1">
      <c r="B34" s="27"/>
      <c r="E34" s="22" t="s">
        <v>46</v>
      </c>
      <c r="F34" s="81">
        <f>ROUND((SUM(BH116:BH162)),  2)</f>
        <v>0</v>
      </c>
      <c r="I34" s="82">
        <v>0.12</v>
      </c>
      <c r="J34" s="81">
        <f>0</f>
        <v>0</v>
      </c>
      <c r="L34" s="27"/>
    </row>
    <row r="35" spans="2:12" s="1" customFormat="1" ht="14.45" hidden="1" customHeight="1">
      <c r="B35" s="27"/>
      <c r="E35" s="22" t="s">
        <v>47</v>
      </c>
      <c r="F35" s="81">
        <f>ROUND((SUM(BI116:BI162)),  2)</f>
        <v>0</v>
      </c>
      <c r="I35" s="82">
        <v>0</v>
      </c>
      <c r="J35" s="81">
        <f>0</f>
        <v>0</v>
      </c>
      <c r="L35" s="27"/>
    </row>
    <row r="36" spans="2:12" s="1" customFormat="1" ht="6.95" customHeight="1">
      <c r="B36" s="27"/>
      <c r="L36" s="27"/>
    </row>
    <row r="37" spans="2:12" s="1" customFormat="1" ht="25.35" customHeight="1">
      <c r="B37" s="27"/>
      <c r="C37" s="83"/>
      <c r="D37" s="84" t="s">
        <v>48</v>
      </c>
      <c r="E37" s="52"/>
      <c r="F37" s="52"/>
      <c r="G37" s="85" t="s">
        <v>49</v>
      </c>
      <c r="H37" s="86" t="s">
        <v>50</v>
      </c>
      <c r="I37" s="52"/>
      <c r="J37" s="87">
        <f>SUM(J28:J35)</f>
        <v>0</v>
      </c>
      <c r="K37" s="88"/>
      <c r="L37" s="27"/>
    </row>
    <row r="38" spans="2:12" s="1" customFormat="1" ht="14.45" customHeight="1">
      <c r="B38" s="27"/>
      <c r="L38" s="27"/>
    </row>
    <row r="39" spans="2:12" ht="14.45" customHeight="1">
      <c r="B39" s="15"/>
      <c r="L39" s="15"/>
    </row>
    <row r="40" spans="2:12" ht="14.45" customHeight="1">
      <c r="B40" s="15"/>
      <c r="L40" s="15"/>
    </row>
    <row r="41" spans="2:12" ht="14.45" customHeight="1">
      <c r="B41" s="15"/>
      <c r="L41" s="15"/>
    </row>
    <row r="42" spans="2:12" ht="14.45" customHeight="1">
      <c r="B42" s="15"/>
      <c r="L42" s="15"/>
    </row>
    <row r="43" spans="2:12" ht="14.45" customHeight="1">
      <c r="B43" s="15"/>
      <c r="L43" s="15"/>
    </row>
    <row r="44" spans="2:12" ht="14.45" customHeight="1">
      <c r="B44" s="15"/>
      <c r="L44" s="15"/>
    </row>
    <row r="45" spans="2:12" ht="14.45" customHeight="1">
      <c r="B45" s="15"/>
      <c r="L45" s="15"/>
    </row>
    <row r="46" spans="2:12" ht="14.45" customHeight="1">
      <c r="B46" s="15"/>
      <c r="L46" s="15"/>
    </row>
    <row r="47" spans="2:12" ht="14.45" customHeight="1">
      <c r="B47" s="15"/>
      <c r="L47" s="15"/>
    </row>
    <row r="48" spans="2:12" ht="14.45" customHeight="1">
      <c r="B48" s="15"/>
      <c r="L48" s="15"/>
    </row>
    <row r="49" spans="2:12" ht="14.45" customHeight="1">
      <c r="B49" s="15"/>
      <c r="L49" s="15"/>
    </row>
    <row r="50" spans="2:12" s="1" customFormat="1" ht="14.45" customHeight="1">
      <c r="B50" s="27"/>
      <c r="D50" s="36" t="s">
        <v>51</v>
      </c>
      <c r="E50" s="37"/>
      <c r="F50" s="37"/>
      <c r="G50" s="36" t="s">
        <v>52</v>
      </c>
      <c r="H50" s="37"/>
      <c r="I50" s="37"/>
      <c r="J50" s="37"/>
      <c r="K50" s="37"/>
      <c r="L50" s="27"/>
    </row>
    <row r="51" spans="2:12">
      <c r="B51" s="15"/>
      <c r="L51" s="15"/>
    </row>
    <row r="52" spans="2:12">
      <c r="B52" s="15"/>
      <c r="L52" s="15"/>
    </row>
    <row r="53" spans="2:12">
      <c r="B53" s="15"/>
      <c r="L53" s="15"/>
    </row>
    <row r="54" spans="2:12">
      <c r="B54" s="15"/>
      <c r="L54" s="15"/>
    </row>
    <row r="55" spans="2:12">
      <c r="B55" s="15"/>
      <c r="L55" s="15"/>
    </row>
    <row r="56" spans="2:12">
      <c r="B56" s="15"/>
      <c r="L56" s="15"/>
    </row>
    <row r="57" spans="2:12">
      <c r="B57" s="15"/>
      <c r="L57" s="15"/>
    </row>
    <row r="58" spans="2:12">
      <c r="B58" s="15"/>
      <c r="L58" s="15"/>
    </row>
    <row r="59" spans="2:12">
      <c r="B59" s="15"/>
      <c r="L59" s="15"/>
    </row>
    <row r="60" spans="2:12">
      <c r="B60" s="15"/>
      <c r="L60" s="15"/>
    </row>
    <row r="61" spans="2:12" s="1" customFormat="1" ht="12.75">
      <c r="B61" s="27"/>
      <c r="D61" s="38" t="s">
        <v>53</v>
      </c>
      <c r="E61" s="29"/>
      <c r="F61" s="89" t="s">
        <v>54</v>
      </c>
      <c r="G61" s="38" t="s">
        <v>53</v>
      </c>
      <c r="H61" s="29"/>
      <c r="I61" s="29"/>
      <c r="J61" s="90" t="s">
        <v>54</v>
      </c>
      <c r="K61" s="29"/>
      <c r="L61" s="27"/>
    </row>
    <row r="62" spans="2:12">
      <c r="B62" s="15"/>
      <c r="L62" s="15"/>
    </row>
    <row r="63" spans="2:12">
      <c r="B63" s="15"/>
      <c r="L63" s="15"/>
    </row>
    <row r="64" spans="2:12">
      <c r="B64" s="15"/>
      <c r="L64" s="15"/>
    </row>
    <row r="65" spans="2:12" s="1" customFormat="1" ht="12.75">
      <c r="B65" s="27"/>
      <c r="D65" s="36" t="s">
        <v>55</v>
      </c>
      <c r="E65" s="37"/>
      <c r="F65" s="37"/>
      <c r="G65" s="36" t="s">
        <v>56</v>
      </c>
      <c r="H65" s="37"/>
      <c r="I65" s="37"/>
      <c r="J65" s="37"/>
      <c r="K65" s="37"/>
      <c r="L65" s="27"/>
    </row>
    <row r="66" spans="2:12">
      <c r="B66" s="15"/>
      <c r="L66" s="15"/>
    </row>
    <row r="67" spans="2:12">
      <c r="B67" s="15"/>
      <c r="L67" s="15"/>
    </row>
    <row r="68" spans="2:12">
      <c r="B68" s="15"/>
      <c r="L68" s="15"/>
    </row>
    <row r="69" spans="2:12">
      <c r="B69" s="15"/>
      <c r="L69" s="15"/>
    </row>
    <row r="70" spans="2:12">
      <c r="B70" s="15"/>
      <c r="L70" s="15"/>
    </row>
    <row r="71" spans="2:12">
      <c r="B71" s="15"/>
      <c r="L71" s="15"/>
    </row>
    <row r="72" spans="2:12">
      <c r="B72" s="15"/>
      <c r="L72" s="15"/>
    </row>
    <row r="73" spans="2:12">
      <c r="B73" s="15"/>
      <c r="L73" s="15"/>
    </row>
    <row r="74" spans="2:12">
      <c r="B74" s="15"/>
      <c r="L74" s="15"/>
    </row>
    <row r="75" spans="2:12">
      <c r="B75" s="15"/>
      <c r="L75" s="15"/>
    </row>
    <row r="76" spans="2:12" s="1" customFormat="1" ht="12.75">
      <c r="B76" s="27"/>
      <c r="D76" s="38" t="s">
        <v>53</v>
      </c>
      <c r="E76" s="29"/>
      <c r="F76" s="89" t="s">
        <v>54</v>
      </c>
      <c r="G76" s="38" t="s">
        <v>53</v>
      </c>
      <c r="H76" s="29"/>
      <c r="I76" s="29"/>
      <c r="J76" s="90" t="s">
        <v>54</v>
      </c>
      <c r="K76" s="29"/>
      <c r="L76" s="27"/>
    </row>
    <row r="77" spans="2:12" s="1" customFormat="1" ht="14.4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6" t="s">
        <v>191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2" t="s">
        <v>16</v>
      </c>
      <c r="L84" s="27"/>
    </row>
    <row r="85" spans="2:47" s="1" customFormat="1" ht="16.5" customHeight="1">
      <c r="B85" s="27"/>
      <c r="E85" s="161" t="str">
        <f>E7</f>
        <v>Osazování mobilních toalet v obvodu OŘ PHA 2024-2026</v>
      </c>
      <c r="F85" s="174"/>
      <c r="G85" s="174"/>
      <c r="H85" s="174"/>
      <c r="L85" s="27"/>
    </row>
    <row r="86" spans="2:47" s="1" customFormat="1" ht="6.95" customHeight="1">
      <c r="B86" s="27"/>
      <c r="L86" s="27"/>
    </row>
    <row r="87" spans="2:47" s="1" customFormat="1" ht="12" customHeight="1">
      <c r="B87" s="27"/>
      <c r="C87" s="22" t="s">
        <v>20</v>
      </c>
      <c r="F87" s="20" t="str">
        <f>F10</f>
        <v>obvod OŘ Praha</v>
      </c>
      <c r="I87" s="22" t="s">
        <v>22</v>
      </c>
      <c r="J87" s="47" t="str">
        <f>IF(J10="","",J10)</f>
        <v>13. 8. 2024</v>
      </c>
      <c r="L87" s="27"/>
    </row>
    <row r="88" spans="2:47" s="1" customFormat="1" ht="6.95" customHeight="1">
      <c r="B88" s="27"/>
      <c r="L88" s="27"/>
    </row>
    <row r="89" spans="2:47" s="1" customFormat="1" ht="15.2" customHeight="1">
      <c r="B89" s="27"/>
      <c r="C89" s="22" t="s">
        <v>24</v>
      </c>
      <c r="F89" s="20" t="str">
        <f>E13</f>
        <v>Správa železnic, státní organizace</v>
      </c>
      <c r="I89" s="22" t="s">
        <v>32</v>
      </c>
      <c r="J89" s="25" t="str">
        <f>E19</f>
        <v xml:space="preserve"> </v>
      </c>
      <c r="L89" s="27"/>
    </row>
    <row r="90" spans="2:47" s="1" customFormat="1" ht="15.2" customHeight="1">
      <c r="B90" s="27"/>
      <c r="C90" s="22" t="s">
        <v>30</v>
      </c>
      <c r="F90" s="20" t="str">
        <f>IF(E16="","",E16)</f>
        <v>Vyplň údaj</v>
      </c>
      <c r="I90" s="22" t="s">
        <v>35</v>
      </c>
      <c r="J90" s="25"/>
      <c r="L90" s="27"/>
    </row>
    <row r="91" spans="2:47" s="1" customFormat="1" ht="10.35" customHeight="1">
      <c r="B91" s="27"/>
      <c r="L91" s="27"/>
    </row>
    <row r="92" spans="2:47" s="1" customFormat="1" ht="29.25" customHeight="1">
      <c r="B92" s="27"/>
      <c r="C92" s="91" t="s">
        <v>86</v>
      </c>
      <c r="D92" s="83"/>
      <c r="E92" s="83"/>
      <c r="F92" s="83"/>
      <c r="G92" s="83"/>
      <c r="H92" s="83"/>
      <c r="I92" s="83"/>
      <c r="J92" s="92" t="s">
        <v>87</v>
      </c>
      <c r="K92" s="83"/>
      <c r="L92" s="27"/>
    </row>
    <row r="93" spans="2:47" s="1" customFormat="1" ht="10.35" customHeight="1">
      <c r="B93" s="27"/>
      <c r="L93" s="27"/>
    </row>
    <row r="94" spans="2:47" s="1" customFormat="1" ht="22.9" customHeight="1">
      <c r="B94" s="27"/>
      <c r="C94" s="93" t="s">
        <v>194</v>
      </c>
      <c r="J94" s="61">
        <f>J116</f>
        <v>0</v>
      </c>
      <c r="L94" s="27"/>
      <c r="AU94" s="12" t="s">
        <v>88</v>
      </c>
    </row>
    <row r="95" spans="2:47" s="8" customFormat="1" ht="24.95" customHeight="1">
      <c r="B95" s="94"/>
      <c r="D95" s="95" t="s">
        <v>89</v>
      </c>
      <c r="E95" s="96"/>
      <c r="F95" s="96"/>
      <c r="G95" s="96"/>
      <c r="H95" s="96"/>
      <c r="I95" s="96"/>
      <c r="J95" s="97">
        <f>J117</f>
        <v>0</v>
      </c>
      <c r="L95" s="94"/>
    </row>
    <row r="96" spans="2:47" s="8" customFormat="1" ht="24.95" customHeight="1">
      <c r="B96" s="94"/>
      <c r="D96" s="95" t="s">
        <v>90</v>
      </c>
      <c r="E96" s="96"/>
      <c r="F96" s="96"/>
      <c r="G96" s="96"/>
      <c r="H96" s="96"/>
      <c r="I96" s="96"/>
      <c r="J96" s="97">
        <f>J134</f>
        <v>0</v>
      </c>
      <c r="L96" s="94"/>
    </row>
    <row r="97" spans="2:12" s="8" customFormat="1" ht="24.95" customHeight="1">
      <c r="B97" s="94"/>
      <c r="D97" s="95" t="s">
        <v>91</v>
      </c>
      <c r="E97" s="96"/>
      <c r="F97" s="96"/>
      <c r="G97" s="96"/>
      <c r="H97" s="96"/>
      <c r="I97" s="96"/>
      <c r="J97" s="97">
        <f>J151</f>
        <v>0</v>
      </c>
      <c r="L97" s="94"/>
    </row>
    <row r="98" spans="2:12" s="8" customFormat="1" ht="24.95" customHeight="1">
      <c r="B98" s="94"/>
      <c r="D98" s="95" t="s">
        <v>92</v>
      </c>
      <c r="E98" s="96"/>
      <c r="F98" s="96"/>
      <c r="G98" s="96"/>
      <c r="H98" s="96"/>
      <c r="I98" s="96"/>
      <c r="J98" s="97">
        <f>J158</f>
        <v>0</v>
      </c>
      <c r="L98" s="94"/>
    </row>
    <row r="99" spans="2:12" s="1" customFormat="1" ht="21.75" customHeight="1">
      <c r="B99" s="27"/>
      <c r="L99" s="27"/>
    </row>
    <row r="100" spans="2:12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7"/>
    </row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7"/>
    </row>
    <row r="105" spans="2:12" s="1" customFormat="1" ht="24.95" customHeight="1">
      <c r="B105" s="27"/>
      <c r="C105" s="16" t="s">
        <v>192</v>
      </c>
      <c r="L105" s="27"/>
    </row>
    <row r="106" spans="2:12" s="1" customFormat="1" ht="6.95" customHeight="1">
      <c r="B106" s="27"/>
      <c r="L106" s="27"/>
    </row>
    <row r="107" spans="2:12" s="1" customFormat="1" ht="12" customHeight="1">
      <c r="B107" s="27"/>
      <c r="C107" s="22" t="s">
        <v>16</v>
      </c>
      <c r="L107" s="27"/>
    </row>
    <row r="108" spans="2:12" s="1" customFormat="1" ht="16.5" customHeight="1">
      <c r="B108" s="27"/>
      <c r="E108" s="161" t="str">
        <f>E7</f>
        <v>Osazování mobilních toalet v obvodu OŘ PHA 2024-2026</v>
      </c>
      <c r="F108" s="174"/>
      <c r="G108" s="174"/>
      <c r="H108" s="174"/>
      <c r="L108" s="27"/>
    </row>
    <row r="109" spans="2:12" s="1" customFormat="1" ht="6.95" customHeight="1">
      <c r="B109" s="27"/>
      <c r="L109" s="27"/>
    </row>
    <row r="110" spans="2:12" s="1" customFormat="1" ht="12" customHeight="1">
      <c r="B110" s="27"/>
      <c r="C110" s="22" t="s">
        <v>20</v>
      </c>
      <c r="F110" s="20" t="str">
        <f>F10</f>
        <v>obvod OŘ Praha</v>
      </c>
      <c r="I110" s="22" t="s">
        <v>22</v>
      </c>
      <c r="J110" s="47" t="str">
        <f>IF(J10="","",J10)</f>
        <v>13. 8. 2024</v>
      </c>
      <c r="L110" s="27"/>
    </row>
    <row r="111" spans="2:12" s="1" customFormat="1" ht="6.95" customHeight="1">
      <c r="B111" s="27"/>
      <c r="L111" s="27"/>
    </row>
    <row r="112" spans="2:12" s="1" customFormat="1" ht="15.2" customHeight="1">
      <c r="B112" s="27"/>
      <c r="C112" s="22" t="s">
        <v>24</v>
      </c>
      <c r="F112" s="20" t="str">
        <f>E13</f>
        <v>Správa železnic, státní organizace</v>
      </c>
      <c r="I112" s="22" t="s">
        <v>32</v>
      </c>
      <c r="J112" s="25" t="str">
        <f>E19</f>
        <v xml:space="preserve"> </v>
      </c>
      <c r="L112" s="27"/>
    </row>
    <row r="113" spans="2:65" s="1" customFormat="1" ht="15.2" customHeight="1">
      <c r="B113" s="27"/>
      <c r="C113" s="22" t="s">
        <v>30</v>
      </c>
      <c r="F113" s="20" t="str">
        <f>IF(E16="","",E16)</f>
        <v>Vyplň údaj</v>
      </c>
      <c r="I113" s="22" t="s">
        <v>35</v>
      </c>
      <c r="J113" s="25"/>
      <c r="L113" s="27"/>
    </row>
    <row r="114" spans="2:65" s="1" customFormat="1" ht="10.35" customHeight="1">
      <c r="B114" s="27"/>
      <c r="L114" s="27"/>
    </row>
    <row r="115" spans="2:65" s="9" customFormat="1" ht="29.25" customHeight="1">
      <c r="B115" s="98"/>
      <c r="C115" s="99" t="s">
        <v>93</v>
      </c>
      <c r="D115" s="100" t="s">
        <v>63</v>
      </c>
      <c r="E115" s="100" t="s">
        <v>59</v>
      </c>
      <c r="F115" s="100" t="s">
        <v>60</v>
      </c>
      <c r="G115" s="100" t="s">
        <v>94</v>
      </c>
      <c r="H115" s="100" t="s">
        <v>95</v>
      </c>
      <c r="I115" s="100" t="s">
        <v>96</v>
      </c>
      <c r="J115" s="100" t="s">
        <v>87</v>
      </c>
      <c r="K115" s="101" t="s">
        <v>97</v>
      </c>
      <c r="L115" s="98"/>
      <c r="M115" s="54" t="s">
        <v>1</v>
      </c>
      <c r="N115" s="55" t="s">
        <v>42</v>
      </c>
      <c r="O115" s="55" t="s">
        <v>98</v>
      </c>
      <c r="P115" s="55" t="s">
        <v>99</v>
      </c>
      <c r="Q115" s="55" t="s">
        <v>100</v>
      </c>
      <c r="R115" s="55" t="s">
        <v>101</v>
      </c>
      <c r="S115" s="55" t="s">
        <v>102</v>
      </c>
      <c r="T115" s="56" t="s">
        <v>103</v>
      </c>
    </row>
    <row r="116" spans="2:65" s="1" customFormat="1" ht="22.9" customHeight="1">
      <c r="B116" s="27"/>
      <c r="C116" s="59" t="s">
        <v>193</v>
      </c>
      <c r="J116" s="102">
        <f>BK116</f>
        <v>0</v>
      </c>
      <c r="L116" s="27"/>
      <c r="M116" s="57"/>
      <c r="N116" s="48"/>
      <c r="O116" s="48"/>
      <c r="P116" s="103">
        <f>P117+P134+P151+P158</f>
        <v>0</v>
      </c>
      <c r="Q116" s="48"/>
      <c r="R116" s="103">
        <f>R117+R134+R151+R158</f>
        <v>0</v>
      </c>
      <c r="S116" s="48"/>
      <c r="T116" s="104">
        <f>T117+T134+T151+T158</f>
        <v>0</v>
      </c>
      <c r="AT116" s="12" t="s">
        <v>77</v>
      </c>
      <c r="AU116" s="12" t="s">
        <v>88</v>
      </c>
      <c r="BK116" s="105">
        <f>BK117+BK134+BK151+BK158</f>
        <v>0</v>
      </c>
    </row>
    <row r="117" spans="2:65" s="10" customFormat="1" ht="25.9" customHeight="1">
      <c r="B117" s="106"/>
      <c r="D117" s="107" t="s">
        <v>77</v>
      </c>
      <c r="E117" s="108" t="s">
        <v>104</v>
      </c>
      <c r="F117" s="108" t="s">
        <v>105</v>
      </c>
      <c r="I117" s="109"/>
      <c r="J117" s="110">
        <f>BK117</f>
        <v>0</v>
      </c>
      <c r="L117" s="106"/>
      <c r="M117" s="111"/>
      <c r="P117" s="112">
        <f>SUM(P118:P133)</f>
        <v>0</v>
      </c>
      <c r="R117" s="112">
        <f>SUM(R118:R133)</f>
        <v>0</v>
      </c>
      <c r="T117" s="113">
        <f>SUM(T118:T133)</f>
        <v>0</v>
      </c>
      <c r="AR117" s="107" t="s">
        <v>83</v>
      </c>
      <c r="AT117" s="114" t="s">
        <v>77</v>
      </c>
      <c r="AU117" s="114" t="s">
        <v>78</v>
      </c>
      <c r="AY117" s="107" t="s">
        <v>106</v>
      </c>
      <c r="BK117" s="115">
        <f>SUM(BK118:BK133)</f>
        <v>0</v>
      </c>
    </row>
    <row r="118" spans="2:65" s="1" customFormat="1" ht="37.9" customHeight="1">
      <c r="B118" s="27"/>
      <c r="C118" s="116" t="s">
        <v>83</v>
      </c>
      <c r="D118" s="116" t="s">
        <v>107</v>
      </c>
      <c r="E118" s="117" t="s">
        <v>83</v>
      </c>
      <c r="F118" s="118" t="s">
        <v>108</v>
      </c>
      <c r="G118" s="119" t="s">
        <v>109</v>
      </c>
      <c r="H118" s="120">
        <v>14</v>
      </c>
      <c r="I118" s="121"/>
      <c r="J118" s="122">
        <f>ROUND(I118*H118,2)</f>
        <v>0</v>
      </c>
      <c r="K118" s="118" t="s">
        <v>189</v>
      </c>
      <c r="L118" s="27"/>
      <c r="M118" s="123" t="s">
        <v>1</v>
      </c>
      <c r="N118" s="124" t="s">
        <v>43</v>
      </c>
      <c r="P118" s="125">
        <f>O118*H118</f>
        <v>0</v>
      </c>
      <c r="Q118" s="125">
        <v>0</v>
      </c>
      <c r="R118" s="125">
        <f>Q118*H118</f>
        <v>0</v>
      </c>
      <c r="S118" s="125">
        <v>0</v>
      </c>
      <c r="T118" s="126">
        <f>S118*H118</f>
        <v>0</v>
      </c>
      <c r="AR118" s="127" t="s">
        <v>110</v>
      </c>
      <c r="AT118" s="127" t="s">
        <v>107</v>
      </c>
      <c r="AU118" s="127" t="s">
        <v>83</v>
      </c>
      <c r="AY118" s="12" t="s">
        <v>106</v>
      </c>
      <c r="BE118" s="128">
        <f>IF(N118="základní",J118,0)</f>
        <v>0</v>
      </c>
      <c r="BF118" s="128">
        <f>IF(N118="snížená",J118,0)</f>
        <v>0</v>
      </c>
      <c r="BG118" s="128">
        <f>IF(N118="zákl. přenesená",J118,0)</f>
        <v>0</v>
      </c>
      <c r="BH118" s="128">
        <f>IF(N118="sníž. přenesená",J118,0)</f>
        <v>0</v>
      </c>
      <c r="BI118" s="128">
        <f>IF(N118="nulová",J118,0)</f>
        <v>0</v>
      </c>
      <c r="BJ118" s="12" t="s">
        <v>83</v>
      </c>
      <c r="BK118" s="128">
        <f>ROUND(I118*H118,2)</f>
        <v>0</v>
      </c>
      <c r="BL118" s="12" t="s">
        <v>110</v>
      </c>
      <c r="BM118" s="127" t="s">
        <v>111</v>
      </c>
    </row>
    <row r="119" spans="2:65" s="1" customFormat="1" ht="136.5">
      <c r="B119" s="27"/>
      <c r="D119" s="129" t="s">
        <v>112</v>
      </c>
      <c r="F119" s="130" t="s">
        <v>113</v>
      </c>
      <c r="I119" s="131"/>
      <c r="L119" s="27"/>
      <c r="M119" s="132"/>
      <c r="T119" s="51"/>
      <c r="AT119" s="12" t="s">
        <v>112</v>
      </c>
      <c r="AU119" s="12" t="s">
        <v>83</v>
      </c>
    </row>
    <row r="120" spans="2:65" s="1" customFormat="1" ht="37.9" customHeight="1">
      <c r="B120" s="27"/>
      <c r="C120" s="116" t="s">
        <v>85</v>
      </c>
      <c r="D120" s="116" t="s">
        <v>107</v>
      </c>
      <c r="E120" s="117" t="s">
        <v>114</v>
      </c>
      <c r="F120" s="118" t="s">
        <v>115</v>
      </c>
      <c r="G120" s="119" t="s">
        <v>109</v>
      </c>
      <c r="H120" s="120">
        <v>14</v>
      </c>
      <c r="I120" s="121"/>
      <c r="J120" s="122">
        <f>ROUND(I120*H120,2)</f>
        <v>0</v>
      </c>
      <c r="K120" s="118" t="s">
        <v>189</v>
      </c>
      <c r="L120" s="27"/>
      <c r="M120" s="123" t="s">
        <v>1</v>
      </c>
      <c r="N120" s="124" t="s">
        <v>43</v>
      </c>
      <c r="P120" s="125">
        <f>O120*H120</f>
        <v>0</v>
      </c>
      <c r="Q120" s="125">
        <v>0</v>
      </c>
      <c r="R120" s="125">
        <f>Q120*H120</f>
        <v>0</v>
      </c>
      <c r="S120" s="125">
        <v>0</v>
      </c>
      <c r="T120" s="126">
        <f>S120*H120</f>
        <v>0</v>
      </c>
      <c r="AR120" s="127" t="s">
        <v>110</v>
      </c>
      <c r="AT120" s="127" t="s">
        <v>107</v>
      </c>
      <c r="AU120" s="127" t="s">
        <v>83</v>
      </c>
      <c r="AY120" s="12" t="s">
        <v>106</v>
      </c>
      <c r="BE120" s="128">
        <f>IF(N120="základní",J120,0)</f>
        <v>0</v>
      </c>
      <c r="BF120" s="128">
        <f>IF(N120="snížená",J120,0)</f>
        <v>0</v>
      </c>
      <c r="BG120" s="128">
        <f>IF(N120="zákl. přenesená",J120,0)</f>
        <v>0</v>
      </c>
      <c r="BH120" s="128">
        <f>IF(N120="sníž. přenesená",J120,0)</f>
        <v>0</v>
      </c>
      <c r="BI120" s="128">
        <f>IF(N120="nulová",J120,0)</f>
        <v>0</v>
      </c>
      <c r="BJ120" s="12" t="s">
        <v>83</v>
      </c>
      <c r="BK120" s="128">
        <f>ROUND(I120*H120,2)</f>
        <v>0</v>
      </c>
      <c r="BL120" s="12" t="s">
        <v>110</v>
      </c>
      <c r="BM120" s="127" t="s">
        <v>116</v>
      </c>
    </row>
    <row r="121" spans="2:65" s="1" customFormat="1" ht="136.5">
      <c r="B121" s="27"/>
      <c r="D121" s="129" t="s">
        <v>112</v>
      </c>
      <c r="F121" s="130" t="s">
        <v>117</v>
      </c>
      <c r="I121" s="131"/>
      <c r="L121" s="27"/>
      <c r="M121" s="132"/>
      <c r="T121" s="51"/>
      <c r="AT121" s="12" t="s">
        <v>112</v>
      </c>
      <c r="AU121" s="12" t="s">
        <v>83</v>
      </c>
    </row>
    <row r="122" spans="2:65" s="1" customFormat="1" ht="37.9" customHeight="1">
      <c r="B122" s="27"/>
      <c r="C122" s="116" t="s">
        <v>118</v>
      </c>
      <c r="D122" s="116" t="s">
        <v>107</v>
      </c>
      <c r="E122" s="117" t="s">
        <v>85</v>
      </c>
      <c r="F122" s="118" t="s">
        <v>119</v>
      </c>
      <c r="G122" s="119" t="s">
        <v>109</v>
      </c>
      <c r="H122" s="120">
        <v>28</v>
      </c>
      <c r="I122" s="121"/>
      <c r="J122" s="122">
        <f>ROUND(I122*H122,2)</f>
        <v>0</v>
      </c>
      <c r="K122" s="118" t="s">
        <v>189</v>
      </c>
      <c r="L122" s="27"/>
      <c r="M122" s="123" t="s">
        <v>1</v>
      </c>
      <c r="N122" s="124" t="s">
        <v>43</v>
      </c>
      <c r="P122" s="125">
        <f>O122*H122</f>
        <v>0</v>
      </c>
      <c r="Q122" s="125">
        <v>0</v>
      </c>
      <c r="R122" s="125">
        <f>Q122*H122</f>
        <v>0</v>
      </c>
      <c r="S122" s="125">
        <v>0</v>
      </c>
      <c r="T122" s="126">
        <f>S122*H122</f>
        <v>0</v>
      </c>
      <c r="AR122" s="127" t="s">
        <v>110</v>
      </c>
      <c r="AT122" s="127" t="s">
        <v>107</v>
      </c>
      <c r="AU122" s="127" t="s">
        <v>83</v>
      </c>
      <c r="AY122" s="12" t="s">
        <v>106</v>
      </c>
      <c r="BE122" s="128">
        <f>IF(N122="základní",J122,0)</f>
        <v>0</v>
      </c>
      <c r="BF122" s="128">
        <f>IF(N122="snížená",J122,0)</f>
        <v>0</v>
      </c>
      <c r="BG122" s="128">
        <f>IF(N122="zákl. přenesená",J122,0)</f>
        <v>0</v>
      </c>
      <c r="BH122" s="128">
        <f>IF(N122="sníž. přenesená",J122,0)</f>
        <v>0</v>
      </c>
      <c r="BI122" s="128">
        <f>IF(N122="nulová",J122,0)</f>
        <v>0</v>
      </c>
      <c r="BJ122" s="12" t="s">
        <v>83</v>
      </c>
      <c r="BK122" s="128">
        <f>ROUND(I122*H122,2)</f>
        <v>0</v>
      </c>
      <c r="BL122" s="12" t="s">
        <v>110</v>
      </c>
      <c r="BM122" s="127" t="s">
        <v>120</v>
      </c>
    </row>
    <row r="123" spans="2:65" s="1" customFormat="1" ht="136.5">
      <c r="B123" s="27"/>
      <c r="D123" s="129" t="s">
        <v>112</v>
      </c>
      <c r="F123" s="130" t="s">
        <v>113</v>
      </c>
      <c r="I123" s="131"/>
      <c r="L123" s="27"/>
      <c r="M123" s="132"/>
      <c r="T123" s="51"/>
      <c r="AT123" s="12" t="s">
        <v>112</v>
      </c>
      <c r="AU123" s="12" t="s">
        <v>83</v>
      </c>
    </row>
    <row r="124" spans="2:65" s="1" customFormat="1" ht="37.9" customHeight="1">
      <c r="B124" s="27"/>
      <c r="C124" s="116" t="s">
        <v>110</v>
      </c>
      <c r="D124" s="116" t="s">
        <v>107</v>
      </c>
      <c r="E124" s="117" t="s">
        <v>121</v>
      </c>
      <c r="F124" s="118" t="s">
        <v>122</v>
      </c>
      <c r="G124" s="119" t="s">
        <v>109</v>
      </c>
      <c r="H124" s="120">
        <v>56</v>
      </c>
      <c r="I124" s="121"/>
      <c r="J124" s="122">
        <f>ROUND(I124*H124,2)</f>
        <v>0</v>
      </c>
      <c r="K124" s="118" t="s">
        <v>189</v>
      </c>
      <c r="L124" s="27"/>
      <c r="M124" s="123" t="s">
        <v>1</v>
      </c>
      <c r="N124" s="124" t="s">
        <v>43</v>
      </c>
      <c r="P124" s="125">
        <f>O124*H124</f>
        <v>0</v>
      </c>
      <c r="Q124" s="125">
        <v>0</v>
      </c>
      <c r="R124" s="125">
        <f>Q124*H124</f>
        <v>0</v>
      </c>
      <c r="S124" s="125">
        <v>0</v>
      </c>
      <c r="T124" s="126">
        <f>S124*H124</f>
        <v>0</v>
      </c>
      <c r="AR124" s="127" t="s">
        <v>110</v>
      </c>
      <c r="AT124" s="127" t="s">
        <v>107</v>
      </c>
      <c r="AU124" s="127" t="s">
        <v>83</v>
      </c>
      <c r="AY124" s="12" t="s">
        <v>106</v>
      </c>
      <c r="BE124" s="128">
        <f>IF(N124="základní",J124,0)</f>
        <v>0</v>
      </c>
      <c r="BF124" s="128">
        <f>IF(N124="snížená",J124,0)</f>
        <v>0</v>
      </c>
      <c r="BG124" s="128">
        <f>IF(N124="zákl. přenesená",J124,0)</f>
        <v>0</v>
      </c>
      <c r="BH124" s="128">
        <f>IF(N124="sníž. přenesená",J124,0)</f>
        <v>0</v>
      </c>
      <c r="BI124" s="128">
        <f>IF(N124="nulová",J124,0)</f>
        <v>0</v>
      </c>
      <c r="BJ124" s="12" t="s">
        <v>83</v>
      </c>
      <c r="BK124" s="128">
        <f>ROUND(I124*H124,2)</f>
        <v>0</v>
      </c>
      <c r="BL124" s="12" t="s">
        <v>110</v>
      </c>
      <c r="BM124" s="127" t="s">
        <v>123</v>
      </c>
    </row>
    <row r="125" spans="2:65" s="1" customFormat="1" ht="136.5">
      <c r="B125" s="27"/>
      <c r="D125" s="129" t="s">
        <v>112</v>
      </c>
      <c r="F125" s="130" t="s">
        <v>117</v>
      </c>
      <c r="I125" s="131"/>
      <c r="L125" s="27"/>
      <c r="M125" s="132"/>
      <c r="T125" s="51"/>
      <c r="AT125" s="12" t="s">
        <v>112</v>
      </c>
      <c r="AU125" s="12" t="s">
        <v>83</v>
      </c>
    </row>
    <row r="126" spans="2:65" s="1" customFormat="1" ht="37.9" customHeight="1">
      <c r="B126" s="27"/>
      <c r="C126" s="116" t="s">
        <v>124</v>
      </c>
      <c r="D126" s="116" t="s">
        <v>107</v>
      </c>
      <c r="E126" s="117" t="s">
        <v>118</v>
      </c>
      <c r="F126" s="118" t="s">
        <v>125</v>
      </c>
      <c r="G126" s="119" t="s">
        <v>109</v>
      </c>
      <c r="H126" s="120">
        <v>180</v>
      </c>
      <c r="I126" s="121"/>
      <c r="J126" s="122">
        <f>ROUND(I126*H126,2)</f>
        <v>0</v>
      </c>
      <c r="K126" s="118" t="s">
        <v>189</v>
      </c>
      <c r="L126" s="27"/>
      <c r="M126" s="123" t="s">
        <v>1</v>
      </c>
      <c r="N126" s="124" t="s">
        <v>43</v>
      </c>
      <c r="P126" s="125">
        <f>O126*H126</f>
        <v>0</v>
      </c>
      <c r="Q126" s="125">
        <v>0</v>
      </c>
      <c r="R126" s="125">
        <f>Q126*H126</f>
        <v>0</v>
      </c>
      <c r="S126" s="125">
        <v>0</v>
      </c>
      <c r="T126" s="126">
        <f>S126*H126</f>
        <v>0</v>
      </c>
      <c r="AR126" s="127" t="s">
        <v>110</v>
      </c>
      <c r="AT126" s="127" t="s">
        <v>107</v>
      </c>
      <c r="AU126" s="127" t="s">
        <v>83</v>
      </c>
      <c r="AY126" s="12" t="s">
        <v>106</v>
      </c>
      <c r="BE126" s="128">
        <f>IF(N126="základní",J126,0)</f>
        <v>0</v>
      </c>
      <c r="BF126" s="128">
        <f>IF(N126="snížená",J126,0)</f>
        <v>0</v>
      </c>
      <c r="BG126" s="128">
        <f>IF(N126="zákl. přenesená",J126,0)</f>
        <v>0</v>
      </c>
      <c r="BH126" s="128">
        <f>IF(N126="sníž. přenesená",J126,0)</f>
        <v>0</v>
      </c>
      <c r="BI126" s="128">
        <f>IF(N126="nulová",J126,0)</f>
        <v>0</v>
      </c>
      <c r="BJ126" s="12" t="s">
        <v>83</v>
      </c>
      <c r="BK126" s="128">
        <f>ROUND(I126*H126,2)</f>
        <v>0</v>
      </c>
      <c r="BL126" s="12" t="s">
        <v>110</v>
      </c>
      <c r="BM126" s="127" t="s">
        <v>126</v>
      </c>
    </row>
    <row r="127" spans="2:65" s="1" customFormat="1" ht="136.5">
      <c r="B127" s="27"/>
      <c r="D127" s="129" t="s">
        <v>112</v>
      </c>
      <c r="F127" s="130" t="s">
        <v>113</v>
      </c>
      <c r="I127" s="131"/>
      <c r="L127" s="27"/>
      <c r="M127" s="132"/>
      <c r="T127" s="51"/>
      <c r="AT127" s="12" t="s">
        <v>112</v>
      </c>
      <c r="AU127" s="12" t="s">
        <v>83</v>
      </c>
    </row>
    <row r="128" spans="2:65" s="1" customFormat="1" ht="37.9" customHeight="1">
      <c r="B128" s="27"/>
      <c r="C128" s="116" t="s">
        <v>127</v>
      </c>
      <c r="D128" s="116" t="s">
        <v>107</v>
      </c>
      <c r="E128" s="117" t="s">
        <v>128</v>
      </c>
      <c r="F128" s="118" t="s">
        <v>129</v>
      </c>
      <c r="G128" s="119" t="s">
        <v>109</v>
      </c>
      <c r="H128" s="120">
        <v>120</v>
      </c>
      <c r="I128" s="121"/>
      <c r="J128" s="122">
        <f>ROUND(I128*H128,2)</f>
        <v>0</v>
      </c>
      <c r="K128" s="118" t="s">
        <v>189</v>
      </c>
      <c r="L128" s="27"/>
      <c r="M128" s="123" t="s">
        <v>1</v>
      </c>
      <c r="N128" s="124" t="s">
        <v>43</v>
      </c>
      <c r="P128" s="125">
        <f>O128*H128</f>
        <v>0</v>
      </c>
      <c r="Q128" s="125">
        <v>0</v>
      </c>
      <c r="R128" s="125">
        <f>Q128*H128</f>
        <v>0</v>
      </c>
      <c r="S128" s="125">
        <v>0</v>
      </c>
      <c r="T128" s="126">
        <f>S128*H128</f>
        <v>0</v>
      </c>
      <c r="AR128" s="127" t="s">
        <v>110</v>
      </c>
      <c r="AT128" s="127" t="s">
        <v>107</v>
      </c>
      <c r="AU128" s="127" t="s">
        <v>83</v>
      </c>
      <c r="AY128" s="12" t="s">
        <v>106</v>
      </c>
      <c r="BE128" s="128">
        <f>IF(N128="základní",J128,0)</f>
        <v>0</v>
      </c>
      <c r="BF128" s="128">
        <f>IF(N128="snížená",J128,0)</f>
        <v>0</v>
      </c>
      <c r="BG128" s="128">
        <f>IF(N128="zákl. přenesená",J128,0)</f>
        <v>0</v>
      </c>
      <c r="BH128" s="128">
        <f>IF(N128="sníž. přenesená",J128,0)</f>
        <v>0</v>
      </c>
      <c r="BI128" s="128">
        <f>IF(N128="nulová",J128,0)</f>
        <v>0</v>
      </c>
      <c r="BJ128" s="12" t="s">
        <v>83</v>
      </c>
      <c r="BK128" s="128">
        <f>ROUND(I128*H128,2)</f>
        <v>0</v>
      </c>
      <c r="BL128" s="12" t="s">
        <v>110</v>
      </c>
      <c r="BM128" s="127" t="s">
        <v>130</v>
      </c>
    </row>
    <row r="129" spans="2:65" s="1" customFormat="1" ht="136.5">
      <c r="B129" s="27"/>
      <c r="D129" s="129" t="s">
        <v>112</v>
      </c>
      <c r="F129" s="130" t="s">
        <v>117</v>
      </c>
      <c r="I129" s="131"/>
      <c r="L129" s="27"/>
      <c r="M129" s="132"/>
      <c r="T129" s="51"/>
      <c r="AT129" s="12" t="s">
        <v>112</v>
      </c>
      <c r="AU129" s="12" t="s">
        <v>83</v>
      </c>
    </row>
    <row r="130" spans="2:65" s="1" customFormat="1" ht="37.9" customHeight="1">
      <c r="B130" s="27"/>
      <c r="C130" s="116" t="s">
        <v>131</v>
      </c>
      <c r="D130" s="116" t="s">
        <v>107</v>
      </c>
      <c r="E130" s="117" t="s">
        <v>110</v>
      </c>
      <c r="F130" s="118" t="s">
        <v>132</v>
      </c>
      <c r="G130" s="119" t="s">
        <v>109</v>
      </c>
      <c r="H130" s="120">
        <v>7300</v>
      </c>
      <c r="I130" s="121"/>
      <c r="J130" s="122">
        <f>ROUND(I130*H130,2)</f>
        <v>0</v>
      </c>
      <c r="K130" s="118" t="s">
        <v>189</v>
      </c>
      <c r="L130" s="27"/>
      <c r="M130" s="123" t="s">
        <v>1</v>
      </c>
      <c r="N130" s="124" t="s">
        <v>43</v>
      </c>
      <c r="P130" s="125">
        <f>O130*H130</f>
        <v>0</v>
      </c>
      <c r="Q130" s="125">
        <v>0</v>
      </c>
      <c r="R130" s="125">
        <f>Q130*H130</f>
        <v>0</v>
      </c>
      <c r="S130" s="125">
        <v>0</v>
      </c>
      <c r="T130" s="126">
        <f>S130*H130</f>
        <v>0</v>
      </c>
      <c r="AR130" s="127" t="s">
        <v>110</v>
      </c>
      <c r="AT130" s="127" t="s">
        <v>107</v>
      </c>
      <c r="AU130" s="127" t="s">
        <v>83</v>
      </c>
      <c r="AY130" s="12" t="s">
        <v>106</v>
      </c>
      <c r="BE130" s="128">
        <f>IF(N130="základní",J130,0)</f>
        <v>0</v>
      </c>
      <c r="BF130" s="128">
        <f>IF(N130="snížená",J130,0)</f>
        <v>0</v>
      </c>
      <c r="BG130" s="128">
        <f>IF(N130="zákl. přenesená",J130,0)</f>
        <v>0</v>
      </c>
      <c r="BH130" s="128">
        <f>IF(N130="sníž. přenesená",J130,0)</f>
        <v>0</v>
      </c>
      <c r="BI130" s="128">
        <f>IF(N130="nulová",J130,0)</f>
        <v>0</v>
      </c>
      <c r="BJ130" s="12" t="s">
        <v>83</v>
      </c>
      <c r="BK130" s="128">
        <f>ROUND(I130*H130,2)</f>
        <v>0</v>
      </c>
      <c r="BL130" s="12" t="s">
        <v>110</v>
      </c>
      <c r="BM130" s="127" t="s">
        <v>133</v>
      </c>
    </row>
    <row r="131" spans="2:65" s="1" customFormat="1" ht="136.5">
      <c r="B131" s="27"/>
      <c r="D131" s="129" t="s">
        <v>112</v>
      </c>
      <c r="F131" s="130" t="s">
        <v>113</v>
      </c>
      <c r="I131" s="131"/>
      <c r="L131" s="27"/>
      <c r="M131" s="132"/>
      <c r="T131" s="51"/>
      <c r="AT131" s="12" t="s">
        <v>112</v>
      </c>
      <c r="AU131" s="12" t="s">
        <v>83</v>
      </c>
    </row>
    <row r="132" spans="2:65" s="1" customFormat="1" ht="37.9" customHeight="1">
      <c r="B132" s="27"/>
      <c r="C132" s="116" t="s">
        <v>134</v>
      </c>
      <c r="D132" s="116" t="s">
        <v>107</v>
      </c>
      <c r="E132" s="117" t="s">
        <v>135</v>
      </c>
      <c r="F132" s="118" t="s">
        <v>136</v>
      </c>
      <c r="G132" s="119" t="s">
        <v>109</v>
      </c>
      <c r="H132" s="120">
        <v>7300</v>
      </c>
      <c r="I132" s="121"/>
      <c r="J132" s="122">
        <f>ROUND(I132*H132,2)</f>
        <v>0</v>
      </c>
      <c r="K132" s="118" t="s">
        <v>189</v>
      </c>
      <c r="L132" s="27"/>
      <c r="M132" s="123" t="s">
        <v>1</v>
      </c>
      <c r="N132" s="124" t="s">
        <v>43</v>
      </c>
      <c r="P132" s="125">
        <f>O132*H132</f>
        <v>0</v>
      </c>
      <c r="Q132" s="125">
        <v>0</v>
      </c>
      <c r="R132" s="125">
        <f>Q132*H132</f>
        <v>0</v>
      </c>
      <c r="S132" s="125">
        <v>0</v>
      </c>
      <c r="T132" s="126">
        <f>S132*H132</f>
        <v>0</v>
      </c>
      <c r="AR132" s="127" t="s">
        <v>110</v>
      </c>
      <c r="AT132" s="127" t="s">
        <v>107</v>
      </c>
      <c r="AU132" s="127" t="s">
        <v>83</v>
      </c>
      <c r="AY132" s="12" t="s">
        <v>106</v>
      </c>
      <c r="BE132" s="128">
        <f>IF(N132="základní",J132,0)</f>
        <v>0</v>
      </c>
      <c r="BF132" s="128">
        <f>IF(N132="snížená",J132,0)</f>
        <v>0</v>
      </c>
      <c r="BG132" s="128">
        <f>IF(N132="zákl. přenesená",J132,0)</f>
        <v>0</v>
      </c>
      <c r="BH132" s="128">
        <f>IF(N132="sníž. přenesená",J132,0)</f>
        <v>0</v>
      </c>
      <c r="BI132" s="128">
        <f>IF(N132="nulová",J132,0)</f>
        <v>0</v>
      </c>
      <c r="BJ132" s="12" t="s">
        <v>83</v>
      </c>
      <c r="BK132" s="128">
        <f>ROUND(I132*H132,2)</f>
        <v>0</v>
      </c>
      <c r="BL132" s="12" t="s">
        <v>110</v>
      </c>
      <c r="BM132" s="127" t="s">
        <v>137</v>
      </c>
    </row>
    <row r="133" spans="2:65" s="1" customFormat="1" ht="136.5">
      <c r="B133" s="27"/>
      <c r="D133" s="129" t="s">
        <v>112</v>
      </c>
      <c r="F133" s="130" t="s">
        <v>117</v>
      </c>
      <c r="I133" s="131"/>
      <c r="L133" s="27"/>
      <c r="M133" s="132"/>
      <c r="T133" s="51"/>
      <c r="AT133" s="12" t="s">
        <v>112</v>
      </c>
      <c r="AU133" s="12" t="s">
        <v>83</v>
      </c>
    </row>
    <row r="134" spans="2:65" s="10" customFormat="1" ht="25.9" customHeight="1">
      <c r="B134" s="106"/>
      <c r="D134" s="107" t="s">
        <v>77</v>
      </c>
      <c r="E134" s="108" t="s">
        <v>138</v>
      </c>
      <c r="F134" s="108" t="s">
        <v>139</v>
      </c>
      <c r="I134" s="109"/>
      <c r="J134" s="110">
        <f>BK134</f>
        <v>0</v>
      </c>
      <c r="L134" s="106"/>
      <c r="M134" s="111"/>
      <c r="P134" s="112">
        <f>SUM(P135:P150)</f>
        <v>0</v>
      </c>
      <c r="R134" s="112">
        <f>SUM(R135:R150)</f>
        <v>0</v>
      </c>
      <c r="T134" s="113">
        <f>SUM(T135:T150)</f>
        <v>0</v>
      </c>
      <c r="AR134" s="107" t="s">
        <v>83</v>
      </c>
      <c r="AT134" s="114" t="s">
        <v>77</v>
      </c>
      <c r="AU134" s="114" t="s">
        <v>78</v>
      </c>
      <c r="AY134" s="107" t="s">
        <v>106</v>
      </c>
      <c r="BK134" s="115">
        <f>SUM(BK135:BK150)</f>
        <v>0</v>
      </c>
    </row>
    <row r="135" spans="2:65" s="1" customFormat="1" ht="37.9" customHeight="1">
      <c r="B135" s="27"/>
      <c r="C135" s="116" t="s">
        <v>140</v>
      </c>
      <c r="D135" s="116" t="s">
        <v>107</v>
      </c>
      <c r="E135" s="117" t="s">
        <v>141</v>
      </c>
      <c r="F135" s="118" t="s">
        <v>108</v>
      </c>
      <c r="G135" s="119" t="s">
        <v>109</v>
      </c>
      <c r="H135" s="120">
        <v>28</v>
      </c>
      <c r="I135" s="121"/>
      <c r="J135" s="122">
        <f>ROUND(I135*H135,2)</f>
        <v>0</v>
      </c>
      <c r="K135" s="118" t="s">
        <v>189</v>
      </c>
      <c r="L135" s="27"/>
      <c r="M135" s="123" t="s">
        <v>1</v>
      </c>
      <c r="N135" s="124" t="s">
        <v>43</v>
      </c>
      <c r="P135" s="125">
        <f>O135*H135</f>
        <v>0</v>
      </c>
      <c r="Q135" s="125">
        <v>0</v>
      </c>
      <c r="R135" s="125">
        <f>Q135*H135</f>
        <v>0</v>
      </c>
      <c r="S135" s="125">
        <v>0</v>
      </c>
      <c r="T135" s="126">
        <f>S135*H135</f>
        <v>0</v>
      </c>
      <c r="AR135" s="127" t="s">
        <v>110</v>
      </c>
      <c r="AT135" s="127" t="s">
        <v>107</v>
      </c>
      <c r="AU135" s="127" t="s">
        <v>83</v>
      </c>
      <c r="AY135" s="12" t="s">
        <v>106</v>
      </c>
      <c r="BE135" s="128">
        <f>IF(N135="základní",J135,0)</f>
        <v>0</v>
      </c>
      <c r="BF135" s="128">
        <f>IF(N135="snížená",J135,0)</f>
        <v>0</v>
      </c>
      <c r="BG135" s="128">
        <f>IF(N135="zákl. přenesená",J135,0)</f>
        <v>0</v>
      </c>
      <c r="BH135" s="128">
        <f>IF(N135="sníž. přenesená",J135,0)</f>
        <v>0</v>
      </c>
      <c r="BI135" s="128">
        <f>IF(N135="nulová",J135,0)</f>
        <v>0</v>
      </c>
      <c r="BJ135" s="12" t="s">
        <v>83</v>
      </c>
      <c r="BK135" s="128">
        <f>ROUND(I135*H135,2)</f>
        <v>0</v>
      </c>
      <c r="BL135" s="12" t="s">
        <v>110</v>
      </c>
      <c r="BM135" s="127" t="s">
        <v>142</v>
      </c>
    </row>
    <row r="136" spans="2:65" s="1" customFormat="1" ht="136.5">
      <c r="B136" s="27"/>
      <c r="D136" s="129" t="s">
        <v>112</v>
      </c>
      <c r="F136" s="130" t="s">
        <v>113</v>
      </c>
      <c r="I136" s="131"/>
      <c r="L136" s="27"/>
      <c r="M136" s="132"/>
      <c r="T136" s="51"/>
      <c r="AT136" s="12" t="s">
        <v>112</v>
      </c>
      <c r="AU136" s="12" t="s">
        <v>83</v>
      </c>
    </row>
    <row r="137" spans="2:65" s="1" customFormat="1" ht="37.9" customHeight="1">
      <c r="B137" s="27"/>
      <c r="C137" s="116" t="s">
        <v>143</v>
      </c>
      <c r="D137" s="116" t="s">
        <v>107</v>
      </c>
      <c r="E137" s="117" t="s">
        <v>144</v>
      </c>
      <c r="F137" s="118" t="s">
        <v>115</v>
      </c>
      <c r="G137" s="119" t="s">
        <v>109</v>
      </c>
      <c r="H137" s="120">
        <v>28</v>
      </c>
      <c r="I137" s="121"/>
      <c r="J137" s="122">
        <f>ROUND(I137*H137,2)</f>
        <v>0</v>
      </c>
      <c r="K137" s="118" t="s">
        <v>189</v>
      </c>
      <c r="L137" s="27"/>
      <c r="M137" s="123" t="s">
        <v>1</v>
      </c>
      <c r="N137" s="124" t="s">
        <v>43</v>
      </c>
      <c r="P137" s="125">
        <f>O137*H137</f>
        <v>0</v>
      </c>
      <c r="Q137" s="125">
        <v>0</v>
      </c>
      <c r="R137" s="125">
        <f>Q137*H137</f>
        <v>0</v>
      </c>
      <c r="S137" s="125">
        <v>0</v>
      </c>
      <c r="T137" s="126">
        <f>S137*H137</f>
        <v>0</v>
      </c>
      <c r="AR137" s="127" t="s">
        <v>110</v>
      </c>
      <c r="AT137" s="127" t="s">
        <v>107</v>
      </c>
      <c r="AU137" s="127" t="s">
        <v>83</v>
      </c>
      <c r="AY137" s="12" t="s">
        <v>106</v>
      </c>
      <c r="BE137" s="128">
        <f>IF(N137="základní",J137,0)</f>
        <v>0</v>
      </c>
      <c r="BF137" s="128">
        <f>IF(N137="snížená",J137,0)</f>
        <v>0</v>
      </c>
      <c r="BG137" s="128">
        <f>IF(N137="zákl. přenesená",J137,0)</f>
        <v>0</v>
      </c>
      <c r="BH137" s="128">
        <f>IF(N137="sníž. přenesená",J137,0)</f>
        <v>0</v>
      </c>
      <c r="BI137" s="128">
        <f>IF(N137="nulová",J137,0)</f>
        <v>0</v>
      </c>
      <c r="BJ137" s="12" t="s">
        <v>83</v>
      </c>
      <c r="BK137" s="128">
        <f>ROUND(I137*H137,2)</f>
        <v>0</v>
      </c>
      <c r="BL137" s="12" t="s">
        <v>110</v>
      </c>
      <c r="BM137" s="127" t="s">
        <v>145</v>
      </c>
    </row>
    <row r="138" spans="2:65" s="1" customFormat="1" ht="136.5">
      <c r="B138" s="27"/>
      <c r="D138" s="129" t="s">
        <v>112</v>
      </c>
      <c r="F138" s="130" t="s">
        <v>117</v>
      </c>
      <c r="I138" s="131"/>
      <c r="L138" s="27"/>
      <c r="M138" s="132"/>
      <c r="T138" s="51"/>
      <c r="AT138" s="12" t="s">
        <v>112</v>
      </c>
      <c r="AU138" s="12" t="s">
        <v>83</v>
      </c>
    </row>
    <row r="139" spans="2:65" s="1" customFormat="1" ht="37.9" customHeight="1">
      <c r="B139" s="27"/>
      <c r="C139" s="116" t="s">
        <v>146</v>
      </c>
      <c r="D139" s="116" t="s">
        <v>107</v>
      </c>
      <c r="E139" s="117" t="s">
        <v>147</v>
      </c>
      <c r="F139" s="118" t="s">
        <v>119</v>
      </c>
      <c r="G139" s="119" t="s">
        <v>109</v>
      </c>
      <c r="H139" s="120">
        <v>84</v>
      </c>
      <c r="I139" s="121"/>
      <c r="J139" s="122">
        <f>ROUND(I139*H139,2)</f>
        <v>0</v>
      </c>
      <c r="K139" s="118" t="s">
        <v>189</v>
      </c>
      <c r="L139" s="27"/>
      <c r="M139" s="123" t="s">
        <v>1</v>
      </c>
      <c r="N139" s="124" t="s">
        <v>43</v>
      </c>
      <c r="P139" s="125">
        <f>O139*H139</f>
        <v>0</v>
      </c>
      <c r="Q139" s="125">
        <v>0</v>
      </c>
      <c r="R139" s="125">
        <f>Q139*H139</f>
        <v>0</v>
      </c>
      <c r="S139" s="125">
        <v>0</v>
      </c>
      <c r="T139" s="126">
        <f>S139*H139</f>
        <v>0</v>
      </c>
      <c r="AR139" s="127" t="s">
        <v>110</v>
      </c>
      <c r="AT139" s="127" t="s">
        <v>107</v>
      </c>
      <c r="AU139" s="127" t="s">
        <v>83</v>
      </c>
      <c r="AY139" s="12" t="s">
        <v>106</v>
      </c>
      <c r="BE139" s="128">
        <f>IF(N139="základní",J139,0)</f>
        <v>0</v>
      </c>
      <c r="BF139" s="128">
        <f>IF(N139="snížená",J139,0)</f>
        <v>0</v>
      </c>
      <c r="BG139" s="128">
        <f>IF(N139="zákl. přenesená",J139,0)</f>
        <v>0</v>
      </c>
      <c r="BH139" s="128">
        <f>IF(N139="sníž. přenesená",J139,0)</f>
        <v>0</v>
      </c>
      <c r="BI139" s="128">
        <f>IF(N139="nulová",J139,0)</f>
        <v>0</v>
      </c>
      <c r="BJ139" s="12" t="s">
        <v>83</v>
      </c>
      <c r="BK139" s="128">
        <f>ROUND(I139*H139,2)</f>
        <v>0</v>
      </c>
      <c r="BL139" s="12" t="s">
        <v>110</v>
      </c>
      <c r="BM139" s="127" t="s">
        <v>148</v>
      </c>
    </row>
    <row r="140" spans="2:65" s="1" customFormat="1" ht="136.5">
      <c r="B140" s="27"/>
      <c r="D140" s="129" t="s">
        <v>112</v>
      </c>
      <c r="F140" s="130" t="s">
        <v>113</v>
      </c>
      <c r="I140" s="131"/>
      <c r="L140" s="27"/>
      <c r="M140" s="132"/>
      <c r="T140" s="51"/>
      <c r="AT140" s="12" t="s">
        <v>112</v>
      </c>
      <c r="AU140" s="12" t="s">
        <v>83</v>
      </c>
    </row>
    <row r="141" spans="2:65" s="1" customFormat="1" ht="37.9" customHeight="1">
      <c r="B141" s="27"/>
      <c r="C141" s="116" t="s">
        <v>8</v>
      </c>
      <c r="D141" s="116" t="s">
        <v>107</v>
      </c>
      <c r="E141" s="117" t="s">
        <v>149</v>
      </c>
      <c r="F141" s="118" t="s">
        <v>122</v>
      </c>
      <c r="G141" s="119" t="s">
        <v>109</v>
      </c>
      <c r="H141" s="120">
        <v>84</v>
      </c>
      <c r="I141" s="121"/>
      <c r="J141" s="122">
        <f>ROUND(I141*H141,2)</f>
        <v>0</v>
      </c>
      <c r="K141" s="118" t="s">
        <v>189</v>
      </c>
      <c r="L141" s="27"/>
      <c r="M141" s="123" t="s">
        <v>1</v>
      </c>
      <c r="N141" s="124" t="s">
        <v>43</v>
      </c>
      <c r="P141" s="125">
        <f>O141*H141</f>
        <v>0</v>
      </c>
      <c r="Q141" s="125">
        <v>0</v>
      </c>
      <c r="R141" s="125">
        <f>Q141*H141</f>
        <v>0</v>
      </c>
      <c r="S141" s="125">
        <v>0</v>
      </c>
      <c r="T141" s="126">
        <f>S141*H141</f>
        <v>0</v>
      </c>
      <c r="AR141" s="127" t="s">
        <v>110</v>
      </c>
      <c r="AT141" s="127" t="s">
        <v>107</v>
      </c>
      <c r="AU141" s="127" t="s">
        <v>83</v>
      </c>
      <c r="AY141" s="12" t="s">
        <v>106</v>
      </c>
      <c r="BE141" s="128">
        <f>IF(N141="základní",J141,0)</f>
        <v>0</v>
      </c>
      <c r="BF141" s="128">
        <f>IF(N141="snížená",J141,0)</f>
        <v>0</v>
      </c>
      <c r="BG141" s="128">
        <f>IF(N141="zákl. přenesená",J141,0)</f>
        <v>0</v>
      </c>
      <c r="BH141" s="128">
        <f>IF(N141="sníž. přenesená",J141,0)</f>
        <v>0</v>
      </c>
      <c r="BI141" s="128">
        <f>IF(N141="nulová",J141,0)</f>
        <v>0</v>
      </c>
      <c r="BJ141" s="12" t="s">
        <v>83</v>
      </c>
      <c r="BK141" s="128">
        <f>ROUND(I141*H141,2)</f>
        <v>0</v>
      </c>
      <c r="BL141" s="12" t="s">
        <v>110</v>
      </c>
      <c r="BM141" s="127" t="s">
        <v>150</v>
      </c>
    </row>
    <row r="142" spans="2:65" s="1" customFormat="1" ht="136.5">
      <c r="B142" s="27"/>
      <c r="D142" s="129" t="s">
        <v>112</v>
      </c>
      <c r="F142" s="130" t="s">
        <v>117</v>
      </c>
      <c r="I142" s="131"/>
      <c r="L142" s="27"/>
      <c r="M142" s="132"/>
      <c r="T142" s="51"/>
      <c r="AT142" s="12" t="s">
        <v>112</v>
      </c>
      <c r="AU142" s="12" t="s">
        <v>83</v>
      </c>
    </row>
    <row r="143" spans="2:65" s="1" customFormat="1" ht="37.9" customHeight="1">
      <c r="B143" s="27"/>
      <c r="C143" s="116" t="s">
        <v>151</v>
      </c>
      <c r="D143" s="116" t="s">
        <v>107</v>
      </c>
      <c r="E143" s="117" t="s">
        <v>152</v>
      </c>
      <c r="F143" s="118" t="s">
        <v>125</v>
      </c>
      <c r="G143" s="119" t="s">
        <v>109</v>
      </c>
      <c r="H143" s="120">
        <v>300</v>
      </c>
      <c r="I143" s="121"/>
      <c r="J143" s="122">
        <f>ROUND(I143*H143,2)</f>
        <v>0</v>
      </c>
      <c r="K143" s="118" t="s">
        <v>189</v>
      </c>
      <c r="L143" s="27"/>
      <c r="M143" s="123" t="s">
        <v>1</v>
      </c>
      <c r="N143" s="124" t="s">
        <v>43</v>
      </c>
      <c r="P143" s="125">
        <f>O143*H143</f>
        <v>0</v>
      </c>
      <c r="Q143" s="125">
        <v>0</v>
      </c>
      <c r="R143" s="125">
        <f>Q143*H143</f>
        <v>0</v>
      </c>
      <c r="S143" s="125">
        <v>0</v>
      </c>
      <c r="T143" s="126">
        <f>S143*H143</f>
        <v>0</v>
      </c>
      <c r="AR143" s="127" t="s">
        <v>110</v>
      </c>
      <c r="AT143" s="127" t="s">
        <v>107</v>
      </c>
      <c r="AU143" s="127" t="s">
        <v>83</v>
      </c>
      <c r="AY143" s="12" t="s">
        <v>106</v>
      </c>
      <c r="BE143" s="128">
        <f>IF(N143="základní",J143,0)</f>
        <v>0</v>
      </c>
      <c r="BF143" s="128">
        <f>IF(N143="snížená",J143,0)</f>
        <v>0</v>
      </c>
      <c r="BG143" s="128">
        <f>IF(N143="zákl. přenesená",J143,0)</f>
        <v>0</v>
      </c>
      <c r="BH143" s="128">
        <f>IF(N143="sníž. přenesená",J143,0)</f>
        <v>0</v>
      </c>
      <c r="BI143" s="128">
        <f>IF(N143="nulová",J143,0)</f>
        <v>0</v>
      </c>
      <c r="BJ143" s="12" t="s">
        <v>83</v>
      </c>
      <c r="BK143" s="128">
        <f>ROUND(I143*H143,2)</f>
        <v>0</v>
      </c>
      <c r="BL143" s="12" t="s">
        <v>110</v>
      </c>
      <c r="BM143" s="127" t="s">
        <v>153</v>
      </c>
    </row>
    <row r="144" spans="2:65" s="1" customFormat="1" ht="136.5">
      <c r="B144" s="27"/>
      <c r="D144" s="129" t="s">
        <v>112</v>
      </c>
      <c r="F144" s="130" t="s">
        <v>113</v>
      </c>
      <c r="I144" s="131"/>
      <c r="L144" s="27"/>
      <c r="M144" s="132"/>
      <c r="T144" s="51"/>
      <c r="AT144" s="12" t="s">
        <v>112</v>
      </c>
      <c r="AU144" s="12" t="s">
        <v>83</v>
      </c>
    </row>
    <row r="145" spans="2:65" s="1" customFormat="1" ht="37.9" customHeight="1">
      <c r="B145" s="27"/>
      <c r="C145" s="116" t="s">
        <v>154</v>
      </c>
      <c r="D145" s="116" t="s">
        <v>107</v>
      </c>
      <c r="E145" s="117" t="s">
        <v>155</v>
      </c>
      <c r="F145" s="118" t="s">
        <v>129</v>
      </c>
      <c r="G145" s="119" t="s">
        <v>109</v>
      </c>
      <c r="H145" s="120">
        <v>300</v>
      </c>
      <c r="I145" s="121"/>
      <c r="J145" s="122">
        <f>ROUND(I145*H145,2)</f>
        <v>0</v>
      </c>
      <c r="K145" s="118" t="s">
        <v>189</v>
      </c>
      <c r="L145" s="27"/>
      <c r="M145" s="123" t="s">
        <v>1</v>
      </c>
      <c r="N145" s="124" t="s">
        <v>43</v>
      </c>
      <c r="P145" s="125">
        <f>O145*H145</f>
        <v>0</v>
      </c>
      <c r="Q145" s="125">
        <v>0</v>
      </c>
      <c r="R145" s="125">
        <f>Q145*H145</f>
        <v>0</v>
      </c>
      <c r="S145" s="125">
        <v>0</v>
      </c>
      <c r="T145" s="126">
        <f>S145*H145</f>
        <v>0</v>
      </c>
      <c r="AR145" s="127" t="s">
        <v>110</v>
      </c>
      <c r="AT145" s="127" t="s">
        <v>107</v>
      </c>
      <c r="AU145" s="127" t="s">
        <v>83</v>
      </c>
      <c r="AY145" s="12" t="s">
        <v>106</v>
      </c>
      <c r="BE145" s="128">
        <f>IF(N145="základní",J145,0)</f>
        <v>0</v>
      </c>
      <c r="BF145" s="128">
        <f>IF(N145="snížená",J145,0)</f>
        <v>0</v>
      </c>
      <c r="BG145" s="128">
        <f>IF(N145="zákl. přenesená",J145,0)</f>
        <v>0</v>
      </c>
      <c r="BH145" s="128">
        <f>IF(N145="sníž. přenesená",J145,0)</f>
        <v>0</v>
      </c>
      <c r="BI145" s="128">
        <f>IF(N145="nulová",J145,0)</f>
        <v>0</v>
      </c>
      <c r="BJ145" s="12" t="s">
        <v>83</v>
      </c>
      <c r="BK145" s="128">
        <f>ROUND(I145*H145,2)</f>
        <v>0</v>
      </c>
      <c r="BL145" s="12" t="s">
        <v>110</v>
      </c>
      <c r="BM145" s="127" t="s">
        <v>156</v>
      </c>
    </row>
    <row r="146" spans="2:65" s="1" customFormat="1" ht="136.5">
      <c r="B146" s="27"/>
      <c r="D146" s="129" t="s">
        <v>112</v>
      </c>
      <c r="F146" s="130" t="s">
        <v>117</v>
      </c>
      <c r="I146" s="131"/>
      <c r="L146" s="27"/>
      <c r="M146" s="132"/>
      <c r="T146" s="51"/>
      <c r="AT146" s="12" t="s">
        <v>112</v>
      </c>
      <c r="AU146" s="12" t="s">
        <v>83</v>
      </c>
    </row>
    <row r="147" spans="2:65" s="1" customFormat="1" ht="37.9" customHeight="1">
      <c r="B147" s="27"/>
      <c r="C147" s="116" t="s">
        <v>157</v>
      </c>
      <c r="D147" s="116" t="s">
        <v>107</v>
      </c>
      <c r="E147" s="117" t="s">
        <v>158</v>
      </c>
      <c r="F147" s="118" t="s">
        <v>132</v>
      </c>
      <c r="G147" s="119" t="s">
        <v>109</v>
      </c>
      <c r="H147" s="120">
        <v>21900</v>
      </c>
      <c r="I147" s="121"/>
      <c r="J147" s="122">
        <f>ROUND(I147*H147,2)</f>
        <v>0</v>
      </c>
      <c r="K147" s="118" t="s">
        <v>189</v>
      </c>
      <c r="L147" s="27"/>
      <c r="M147" s="123" t="s">
        <v>1</v>
      </c>
      <c r="N147" s="124" t="s">
        <v>43</v>
      </c>
      <c r="P147" s="125">
        <f>O147*H147</f>
        <v>0</v>
      </c>
      <c r="Q147" s="125">
        <v>0</v>
      </c>
      <c r="R147" s="125">
        <f>Q147*H147</f>
        <v>0</v>
      </c>
      <c r="S147" s="125">
        <v>0</v>
      </c>
      <c r="T147" s="126">
        <f>S147*H147</f>
        <v>0</v>
      </c>
      <c r="AR147" s="127" t="s">
        <v>110</v>
      </c>
      <c r="AT147" s="127" t="s">
        <v>107</v>
      </c>
      <c r="AU147" s="127" t="s">
        <v>83</v>
      </c>
      <c r="AY147" s="12" t="s">
        <v>106</v>
      </c>
      <c r="BE147" s="128">
        <f>IF(N147="základní",J147,0)</f>
        <v>0</v>
      </c>
      <c r="BF147" s="128">
        <f>IF(N147="snížená",J147,0)</f>
        <v>0</v>
      </c>
      <c r="BG147" s="128">
        <f>IF(N147="zákl. přenesená",J147,0)</f>
        <v>0</v>
      </c>
      <c r="BH147" s="128">
        <f>IF(N147="sníž. přenesená",J147,0)</f>
        <v>0</v>
      </c>
      <c r="BI147" s="128">
        <f>IF(N147="nulová",J147,0)</f>
        <v>0</v>
      </c>
      <c r="BJ147" s="12" t="s">
        <v>83</v>
      </c>
      <c r="BK147" s="128">
        <f>ROUND(I147*H147,2)</f>
        <v>0</v>
      </c>
      <c r="BL147" s="12" t="s">
        <v>110</v>
      </c>
      <c r="BM147" s="127" t="s">
        <v>159</v>
      </c>
    </row>
    <row r="148" spans="2:65" s="1" customFormat="1" ht="136.5">
      <c r="B148" s="27"/>
      <c r="D148" s="129" t="s">
        <v>112</v>
      </c>
      <c r="F148" s="130" t="s">
        <v>113</v>
      </c>
      <c r="I148" s="131"/>
      <c r="L148" s="27"/>
      <c r="M148" s="132"/>
      <c r="T148" s="51"/>
      <c r="AT148" s="12" t="s">
        <v>112</v>
      </c>
      <c r="AU148" s="12" t="s">
        <v>83</v>
      </c>
    </row>
    <row r="149" spans="2:65" s="1" customFormat="1" ht="37.9" customHeight="1">
      <c r="B149" s="27"/>
      <c r="C149" s="116" t="s">
        <v>160</v>
      </c>
      <c r="D149" s="116" t="s">
        <v>107</v>
      </c>
      <c r="E149" s="117" t="s">
        <v>161</v>
      </c>
      <c r="F149" s="118" t="s">
        <v>136</v>
      </c>
      <c r="G149" s="119" t="s">
        <v>109</v>
      </c>
      <c r="H149" s="120">
        <v>7300</v>
      </c>
      <c r="I149" s="121"/>
      <c r="J149" s="122">
        <f>ROUND(I149*H149,2)</f>
        <v>0</v>
      </c>
      <c r="K149" s="118" t="s">
        <v>189</v>
      </c>
      <c r="L149" s="27"/>
      <c r="M149" s="123" t="s">
        <v>1</v>
      </c>
      <c r="N149" s="124" t="s">
        <v>43</v>
      </c>
      <c r="P149" s="125">
        <f>O149*H149</f>
        <v>0</v>
      </c>
      <c r="Q149" s="125">
        <v>0</v>
      </c>
      <c r="R149" s="125">
        <f>Q149*H149</f>
        <v>0</v>
      </c>
      <c r="S149" s="125">
        <v>0</v>
      </c>
      <c r="T149" s="126">
        <f>S149*H149</f>
        <v>0</v>
      </c>
      <c r="AR149" s="127" t="s">
        <v>110</v>
      </c>
      <c r="AT149" s="127" t="s">
        <v>107</v>
      </c>
      <c r="AU149" s="127" t="s">
        <v>83</v>
      </c>
      <c r="AY149" s="12" t="s">
        <v>106</v>
      </c>
      <c r="BE149" s="128">
        <f>IF(N149="základní",J149,0)</f>
        <v>0</v>
      </c>
      <c r="BF149" s="128">
        <f>IF(N149="snížená",J149,0)</f>
        <v>0</v>
      </c>
      <c r="BG149" s="128">
        <f>IF(N149="zákl. přenesená",J149,0)</f>
        <v>0</v>
      </c>
      <c r="BH149" s="128">
        <f>IF(N149="sníž. přenesená",J149,0)</f>
        <v>0</v>
      </c>
      <c r="BI149" s="128">
        <f>IF(N149="nulová",J149,0)</f>
        <v>0</v>
      </c>
      <c r="BJ149" s="12" t="s">
        <v>83</v>
      </c>
      <c r="BK149" s="128">
        <f>ROUND(I149*H149,2)</f>
        <v>0</v>
      </c>
      <c r="BL149" s="12" t="s">
        <v>110</v>
      </c>
      <c r="BM149" s="127" t="s">
        <v>162</v>
      </c>
    </row>
    <row r="150" spans="2:65" s="1" customFormat="1" ht="136.5">
      <c r="B150" s="27"/>
      <c r="D150" s="129" t="s">
        <v>112</v>
      </c>
      <c r="F150" s="130" t="s">
        <v>117</v>
      </c>
      <c r="I150" s="131"/>
      <c r="L150" s="27"/>
      <c r="M150" s="132"/>
      <c r="T150" s="51"/>
      <c r="AT150" s="12" t="s">
        <v>112</v>
      </c>
      <c r="AU150" s="12" t="s">
        <v>83</v>
      </c>
    </row>
    <row r="151" spans="2:65" s="10" customFormat="1" ht="25.9" customHeight="1">
      <c r="B151" s="106"/>
      <c r="D151" s="107" t="s">
        <v>77</v>
      </c>
      <c r="E151" s="108" t="s">
        <v>163</v>
      </c>
      <c r="F151" s="108" t="s">
        <v>164</v>
      </c>
      <c r="I151" s="109"/>
      <c r="J151" s="110">
        <f>BK151</f>
        <v>0</v>
      </c>
      <c r="L151" s="106"/>
      <c r="M151" s="111"/>
      <c r="P151" s="112">
        <f>SUM(P152:P157)</f>
        <v>0</v>
      </c>
      <c r="R151" s="112">
        <f>SUM(R152:R157)</f>
        <v>0</v>
      </c>
      <c r="T151" s="113">
        <f>SUM(T152:T157)</f>
        <v>0</v>
      </c>
      <c r="AR151" s="107" t="s">
        <v>83</v>
      </c>
      <c r="AT151" s="114" t="s">
        <v>77</v>
      </c>
      <c r="AU151" s="114" t="s">
        <v>78</v>
      </c>
      <c r="AY151" s="107" t="s">
        <v>106</v>
      </c>
      <c r="BK151" s="115">
        <f>SUM(BK152:BK157)</f>
        <v>0</v>
      </c>
    </row>
    <row r="152" spans="2:65" s="1" customFormat="1" ht="24.2" customHeight="1">
      <c r="B152" s="27"/>
      <c r="C152" s="116" t="s">
        <v>165</v>
      </c>
      <c r="D152" s="116" t="s">
        <v>107</v>
      </c>
      <c r="E152" s="117" t="s">
        <v>166</v>
      </c>
      <c r="F152" s="118" t="s">
        <v>167</v>
      </c>
      <c r="G152" s="119" t="s">
        <v>168</v>
      </c>
      <c r="H152" s="120">
        <v>48</v>
      </c>
      <c r="I152" s="121"/>
      <c r="J152" s="122">
        <f>ROUND(I152*H152,2)</f>
        <v>0</v>
      </c>
      <c r="K152" s="118" t="s">
        <v>189</v>
      </c>
      <c r="L152" s="27"/>
      <c r="M152" s="123" t="s">
        <v>1</v>
      </c>
      <c r="N152" s="124" t="s">
        <v>43</v>
      </c>
      <c r="P152" s="125">
        <f>O152*H152</f>
        <v>0</v>
      </c>
      <c r="Q152" s="125">
        <v>0</v>
      </c>
      <c r="R152" s="125">
        <f>Q152*H152</f>
        <v>0</v>
      </c>
      <c r="S152" s="125">
        <v>0</v>
      </c>
      <c r="T152" s="126">
        <f>S152*H152</f>
        <v>0</v>
      </c>
      <c r="AR152" s="127" t="s">
        <v>110</v>
      </c>
      <c r="AT152" s="127" t="s">
        <v>107</v>
      </c>
      <c r="AU152" s="127" t="s">
        <v>83</v>
      </c>
      <c r="AY152" s="12" t="s">
        <v>106</v>
      </c>
      <c r="BE152" s="128">
        <f>IF(N152="základní",J152,0)</f>
        <v>0</v>
      </c>
      <c r="BF152" s="128">
        <f>IF(N152="snížená",J152,0)</f>
        <v>0</v>
      </c>
      <c r="BG152" s="128">
        <f>IF(N152="zákl. přenesená",J152,0)</f>
        <v>0</v>
      </c>
      <c r="BH152" s="128">
        <f>IF(N152="sníž. přenesená",J152,0)</f>
        <v>0</v>
      </c>
      <c r="BI152" s="128">
        <f>IF(N152="nulová",J152,0)</f>
        <v>0</v>
      </c>
      <c r="BJ152" s="12" t="s">
        <v>83</v>
      </c>
      <c r="BK152" s="128">
        <f>ROUND(I152*H152,2)</f>
        <v>0</v>
      </c>
      <c r="BL152" s="12" t="s">
        <v>110</v>
      </c>
      <c r="BM152" s="127" t="s">
        <v>169</v>
      </c>
    </row>
    <row r="153" spans="2:65" s="1" customFormat="1" ht="39">
      <c r="B153" s="27"/>
      <c r="D153" s="129" t="s">
        <v>112</v>
      </c>
      <c r="F153" s="130" t="s">
        <v>170</v>
      </c>
      <c r="I153" s="131"/>
      <c r="L153" s="27"/>
      <c r="M153" s="132"/>
      <c r="T153" s="51"/>
      <c r="AT153" s="12" t="s">
        <v>112</v>
      </c>
      <c r="AU153" s="12" t="s">
        <v>83</v>
      </c>
    </row>
    <row r="154" spans="2:65" s="1" customFormat="1" ht="24.2" customHeight="1">
      <c r="B154" s="27"/>
      <c r="C154" s="116" t="s">
        <v>171</v>
      </c>
      <c r="D154" s="116" t="s">
        <v>107</v>
      </c>
      <c r="E154" s="117" t="s">
        <v>172</v>
      </c>
      <c r="F154" s="118" t="s">
        <v>173</v>
      </c>
      <c r="G154" s="119" t="s">
        <v>168</v>
      </c>
      <c r="H154" s="120">
        <v>48</v>
      </c>
      <c r="I154" s="121"/>
      <c r="J154" s="122">
        <f>ROUND(I154*H154,2)</f>
        <v>0</v>
      </c>
      <c r="K154" s="118" t="s">
        <v>189</v>
      </c>
      <c r="L154" s="27"/>
      <c r="M154" s="123" t="s">
        <v>1</v>
      </c>
      <c r="N154" s="124" t="s">
        <v>43</v>
      </c>
      <c r="P154" s="125">
        <f>O154*H154</f>
        <v>0</v>
      </c>
      <c r="Q154" s="125">
        <v>0</v>
      </c>
      <c r="R154" s="125">
        <f>Q154*H154</f>
        <v>0</v>
      </c>
      <c r="S154" s="125">
        <v>0</v>
      </c>
      <c r="T154" s="126">
        <f>S154*H154</f>
        <v>0</v>
      </c>
      <c r="AR154" s="127" t="s">
        <v>110</v>
      </c>
      <c r="AT154" s="127" t="s">
        <v>107</v>
      </c>
      <c r="AU154" s="127" t="s">
        <v>83</v>
      </c>
      <c r="AY154" s="12" t="s">
        <v>106</v>
      </c>
      <c r="BE154" s="128">
        <f>IF(N154="základní",J154,0)</f>
        <v>0</v>
      </c>
      <c r="BF154" s="128">
        <f>IF(N154="snížená",J154,0)</f>
        <v>0</v>
      </c>
      <c r="BG154" s="128">
        <f>IF(N154="zákl. přenesená",J154,0)</f>
        <v>0</v>
      </c>
      <c r="BH154" s="128">
        <f>IF(N154="sníž. přenesená",J154,0)</f>
        <v>0</v>
      </c>
      <c r="BI154" s="128">
        <f>IF(N154="nulová",J154,0)</f>
        <v>0</v>
      </c>
      <c r="BJ154" s="12" t="s">
        <v>83</v>
      </c>
      <c r="BK154" s="128">
        <f>ROUND(I154*H154,2)</f>
        <v>0</v>
      </c>
      <c r="BL154" s="12" t="s">
        <v>110</v>
      </c>
      <c r="BM154" s="127" t="s">
        <v>174</v>
      </c>
    </row>
    <row r="155" spans="2:65" s="1" customFormat="1" ht="39">
      <c r="B155" s="27"/>
      <c r="D155" s="129" t="s">
        <v>112</v>
      </c>
      <c r="F155" s="130" t="s">
        <v>170</v>
      </c>
      <c r="I155" s="131"/>
      <c r="L155" s="27"/>
      <c r="M155" s="132"/>
      <c r="T155" s="51"/>
      <c r="AT155" s="12" t="s">
        <v>112</v>
      </c>
      <c r="AU155" s="12" t="s">
        <v>83</v>
      </c>
    </row>
    <row r="156" spans="2:65" s="1" customFormat="1" ht="24.2" customHeight="1">
      <c r="B156" s="27"/>
      <c r="C156" s="116" t="s">
        <v>175</v>
      </c>
      <c r="D156" s="116" t="s">
        <v>107</v>
      </c>
      <c r="E156" s="117" t="s">
        <v>176</v>
      </c>
      <c r="F156" s="118" t="s">
        <v>177</v>
      </c>
      <c r="G156" s="119" t="s">
        <v>168</v>
      </c>
      <c r="H156" s="120">
        <v>48</v>
      </c>
      <c r="I156" s="121"/>
      <c r="J156" s="122">
        <f>ROUND(I156*H156,2)</f>
        <v>0</v>
      </c>
      <c r="K156" s="118" t="s">
        <v>189</v>
      </c>
      <c r="L156" s="27"/>
      <c r="M156" s="123" t="s">
        <v>1</v>
      </c>
      <c r="N156" s="124" t="s">
        <v>43</v>
      </c>
      <c r="P156" s="125">
        <f>O156*H156</f>
        <v>0</v>
      </c>
      <c r="Q156" s="125">
        <v>0</v>
      </c>
      <c r="R156" s="125">
        <f>Q156*H156</f>
        <v>0</v>
      </c>
      <c r="S156" s="125">
        <v>0</v>
      </c>
      <c r="T156" s="126">
        <f>S156*H156</f>
        <v>0</v>
      </c>
      <c r="AR156" s="127" t="s">
        <v>110</v>
      </c>
      <c r="AT156" s="127" t="s">
        <v>107</v>
      </c>
      <c r="AU156" s="127" t="s">
        <v>83</v>
      </c>
      <c r="AY156" s="12" t="s">
        <v>106</v>
      </c>
      <c r="BE156" s="128">
        <f>IF(N156="základní",J156,0)</f>
        <v>0</v>
      </c>
      <c r="BF156" s="128">
        <f>IF(N156="snížená",J156,0)</f>
        <v>0</v>
      </c>
      <c r="BG156" s="128">
        <f>IF(N156="zákl. přenesená",J156,0)</f>
        <v>0</v>
      </c>
      <c r="BH156" s="128">
        <f>IF(N156="sníž. přenesená",J156,0)</f>
        <v>0</v>
      </c>
      <c r="BI156" s="128">
        <f>IF(N156="nulová",J156,0)</f>
        <v>0</v>
      </c>
      <c r="BJ156" s="12" t="s">
        <v>83</v>
      </c>
      <c r="BK156" s="128">
        <f>ROUND(I156*H156,2)</f>
        <v>0</v>
      </c>
      <c r="BL156" s="12" t="s">
        <v>110</v>
      </c>
      <c r="BM156" s="127" t="s">
        <v>178</v>
      </c>
    </row>
    <row r="157" spans="2:65" s="1" customFormat="1" ht="39">
      <c r="B157" s="27"/>
      <c r="D157" s="129" t="s">
        <v>112</v>
      </c>
      <c r="F157" s="130" t="s">
        <v>170</v>
      </c>
      <c r="I157" s="131"/>
      <c r="L157" s="27"/>
      <c r="M157" s="132"/>
      <c r="T157" s="51"/>
      <c r="AT157" s="12" t="s">
        <v>112</v>
      </c>
      <c r="AU157" s="12" t="s">
        <v>83</v>
      </c>
    </row>
    <row r="158" spans="2:65" s="10" customFormat="1" ht="25.9" customHeight="1">
      <c r="B158" s="106"/>
      <c r="D158" s="107" t="s">
        <v>77</v>
      </c>
      <c r="E158" s="108" t="s">
        <v>179</v>
      </c>
      <c r="F158" s="108" t="s">
        <v>180</v>
      </c>
      <c r="I158" s="109"/>
      <c r="J158" s="110">
        <f>BK158</f>
        <v>0</v>
      </c>
      <c r="L158" s="106"/>
      <c r="M158" s="111"/>
      <c r="P158" s="112">
        <f>SUM(P159:P162)</f>
        <v>0</v>
      </c>
      <c r="R158" s="112">
        <f>SUM(R159:R162)</f>
        <v>0</v>
      </c>
      <c r="T158" s="113">
        <f>SUM(T159:T162)</f>
        <v>0</v>
      </c>
      <c r="AR158" s="107" t="s">
        <v>83</v>
      </c>
      <c r="AT158" s="114" t="s">
        <v>77</v>
      </c>
      <c r="AU158" s="114" t="s">
        <v>78</v>
      </c>
      <c r="AY158" s="107" t="s">
        <v>106</v>
      </c>
      <c r="BK158" s="115">
        <f>SUM(BK159:BK162)</f>
        <v>0</v>
      </c>
    </row>
    <row r="159" spans="2:65" s="1" customFormat="1" ht="44.25" customHeight="1">
      <c r="B159" s="27"/>
      <c r="C159" s="116" t="s">
        <v>181</v>
      </c>
      <c r="D159" s="116" t="s">
        <v>107</v>
      </c>
      <c r="E159" s="117" t="s">
        <v>182</v>
      </c>
      <c r="F159" s="118" t="s">
        <v>183</v>
      </c>
      <c r="G159" s="119" t="s">
        <v>168</v>
      </c>
      <c r="H159" s="120">
        <v>4</v>
      </c>
      <c r="I159" s="121"/>
      <c r="J159" s="122">
        <f>ROUND(I159*H159,2)</f>
        <v>0</v>
      </c>
      <c r="K159" s="118" t="s">
        <v>189</v>
      </c>
      <c r="L159" s="27"/>
      <c r="M159" s="123" t="s">
        <v>1</v>
      </c>
      <c r="N159" s="124" t="s">
        <v>43</v>
      </c>
      <c r="P159" s="125">
        <f>O159*H159</f>
        <v>0</v>
      </c>
      <c r="Q159" s="125">
        <v>0</v>
      </c>
      <c r="R159" s="125">
        <f>Q159*H159</f>
        <v>0</v>
      </c>
      <c r="S159" s="125">
        <v>0</v>
      </c>
      <c r="T159" s="126">
        <f>S159*H159</f>
        <v>0</v>
      </c>
      <c r="AR159" s="127" t="s">
        <v>110</v>
      </c>
      <c r="AT159" s="127" t="s">
        <v>107</v>
      </c>
      <c r="AU159" s="127" t="s">
        <v>83</v>
      </c>
      <c r="AY159" s="12" t="s">
        <v>106</v>
      </c>
      <c r="BE159" s="128">
        <f>IF(N159="základní",J159,0)</f>
        <v>0</v>
      </c>
      <c r="BF159" s="128">
        <f>IF(N159="snížená",J159,0)</f>
        <v>0</v>
      </c>
      <c r="BG159" s="128">
        <f>IF(N159="zákl. přenesená",J159,0)</f>
        <v>0</v>
      </c>
      <c r="BH159" s="128">
        <f>IF(N159="sníž. přenesená",J159,0)</f>
        <v>0</v>
      </c>
      <c r="BI159" s="128">
        <f>IF(N159="nulová",J159,0)</f>
        <v>0</v>
      </c>
      <c r="BJ159" s="12" t="s">
        <v>83</v>
      </c>
      <c r="BK159" s="128">
        <f>ROUND(I159*H159,2)</f>
        <v>0</v>
      </c>
      <c r="BL159" s="12" t="s">
        <v>110</v>
      </c>
      <c r="BM159" s="127" t="s">
        <v>184</v>
      </c>
    </row>
    <row r="160" spans="2:65" s="1" customFormat="1" ht="39">
      <c r="B160" s="27"/>
      <c r="D160" s="129" t="s">
        <v>112</v>
      </c>
      <c r="F160" s="130" t="s">
        <v>185</v>
      </c>
      <c r="I160" s="131"/>
      <c r="L160" s="27"/>
      <c r="M160" s="132"/>
      <c r="T160" s="51"/>
      <c r="AT160" s="12" t="s">
        <v>112</v>
      </c>
      <c r="AU160" s="12" t="s">
        <v>83</v>
      </c>
    </row>
    <row r="161" spans="2:65" s="1" customFormat="1" ht="44.25" customHeight="1">
      <c r="B161" s="27"/>
      <c r="C161" s="116" t="s">
        <v>7</v>
      </c>
      <c r="D161" s="116" t="s">
        <v>107</v>
      </c>
      <c r="E161" s="117" t="s">
        <v>186</v>
      </c>
      <c r="F161" s="118" t="s">
        <v>187</v>
      </c>
      <c r="G161" s="119" t="s">
        <v>168</v>
      </c>
      <c r="H161" s="120">
        <v>4</v>
      </c>
      <c r="I161" s="121"/>
      <c r="J161" s="122">
        <f>ROUND(I161*H161,2)</f>
        <v>0</v>
      </c>
      <c r="K161" s="118" t="s">
        <v>189</v>
      </c>
      <c r="L161" s="27"/>
      <c r="M161" s="123" t="s">
        <v>1</v>
      </c>
      <c r="N161" s="124" t="s">
        <v>43</v>
      </c>
      <c r="P161" s="125">
        <f>O161*H161</f>
        <v>0</v>
      </c>
      <c r="Q161" s="125">
        <v>0</v>
      </c>
      <c r="R161" s="125">
        <f>Q161*H161</f>
        <v>0</v>
      </c>
      <c r="S161" s="125">
        <v>0</v>
      </c>
      <c r="T161" s="126">
        <f>S161*H161</f>
        <v>0</v>
      </c>
      <c r="AR161" s="127" t="s">
        <v>110</v>
      </c>
      <c r="AT161" s="127" t="s">
        <v>107</v>
      </c>
      <c r="AU161" s="127" t="s">
        <v>83</v>
      </c>
      <c r="AY161" s="12" t="s">
        <v>106</v>
      </c>
      <c r="BE161" s="128">
        <f>IF(N161="základní",J161,0)</f>
        <v>0</v>
      </c>
      <c r="BF161" s="128">
        <f>IF(N161="snížená",J161,0)</f>
        <v>0</v>
      </c>
      <c r="BG161" s="128">
        <f>IF(N161="zákl. přenesená",J161,0)</f>
        <v>0</v>
      </c>
      <c r="BH161" s="128">
        <f>IF(N161="sníž. přenesená",J161,0)</f>
        <v>0</v>
      </c>
      <c r="BI161" s="128">
        <f>IF(N161="nulová",J161,0)</f>
        <v>0</v>
      </c>
      <c r="BJ161" s="12" t="s">
        <v>83</v>
      </c>
      <c r="BK161" s="128">
        <f>ROUND(I161*H161,2)</f>
        <v>0</v>
      </c>
      <c r="BL161" s="12" t="s">
        <v>110</v>
      </c>
      <c r="BM161" s="127" t="s">
        <v>188</v>
      </c>
    </row>
    <row r="162" spans="2:65" s="1" customFormat="1" ht="39">
      <c r="B162" s="27"/>
      <c r="D162" s="129" t="s">
        <v>112</v>
      </c>
      <c r="F162" s="130" t="s">
        <v>185</v>
      </c>
      <c r="I162" s="131"/>
      <c r="L162" s="27"/>
      <c r="M162" s="133"/>
      <c r="N162" s="134"/>
      <c r="O162" s="134"/>
      <c r="P162" s="134"/>
      <c r="Q162" s="134"/>
      <c r="R162" s="134"/>
      <c r="S162" s="134"/>
      <c r="T162" s="135"/>
      <c r="AT162" s="12" t="s">
        <v>112</v>
      </c>
      <c r="AU162" s="12" t="s">
        <v>83</v>
      </c>
    </row>
    <row r="163" spans="2:65" s="1" customFormat="1" ht="6.95" customHeight="1">
      <c r="B163" s="39"/>
      <c r="C163" s="40"/>
      <c r="D163" s="40"/>
      <c r="E163" s="40"/>
      <c r="F163" s="40"/>
      <c r="G163" s="40"/>
      <c r="H163" s="40"/>
      <c r="I163" s="40"/>
      <c r="J163" s="40"/>
      <c r="K163" s="40"/>
      <c r="L163" s="27"/>
    </row>
  </sheetData>
  <sheetProtection algorithmName="SHA-512" hashValue="q5IV/AZKq5LIlzV38i9X/m+kKGUU/3eraKk76U2Lw5J/DW2yrEOXHKCTfTTPAmIpyMBpOFwvEH13NZsNwofVQg==" saltValue="+pxu7FAJzZbcVNw85qgS5A==" spinCount="100000" sheet="1" objects="1" scenarios="1" formatColumns="0" formatRows="0" autoFilter="0"/>
  <autoFilter ref="C115:K162" xr:uid="{00000000-0009-0000-0000-000001000000}"/>
  <mergeCells count="6">
    <mergeCell ref="E108:H108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Osazování mobiln...</vt:lpstr>
      <vt:lpstr>'OR_PHA - Osazování mobiln...'!Názvy_tisku</vt:lpstr>
      <vt:lpstr>'Rekapitulace stavby'!Názvy_tisku</vt:lpstr>
      <vt:lpstr>'OR_PHA - Osazování mobiln...'!Oblast_tisku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2024-08-13T09:19:11Z</dcterms:created>
  <dcterms:modified xsi:type="dcterms:W3CDTF">2024-08-13T10:13:30Z</dcterms:modified>
</cp:coreProperties>
</file>